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536" tabRatio="929" activeTab="2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fn.SINGLE" hidden="1">#NAME?</definedName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<sst xmlns="http://schemas.openxmlformats.org/spreadsheetml/2006/main" count="331" uniqueCount="247">
  <si>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</si>
  <si>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</si>
  <si>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</si>
  <si>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</si>
  <si>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</si>
  <si>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</si>
  <si>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</si>
  <si>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</si>
  <si>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</si>
  <si>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</si>
  <si>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</si>
  <si>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</si>
  <si>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</si>
  <si>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</si>
  <si>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</si>
  <si>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</si>
  <si>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</si>
  <si>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</si>
  <si>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</si>
  <si>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</si>
  <si>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</si>
  <si>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</si>
  <si>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</si>
  <si>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</si>
  <si>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</si>
  <si>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</si>
  <si>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</si>
  <si>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</si>
  <si>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</si>
  <si>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</si>
  <si>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</si>
  <si>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</si>
  <si>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</si>
  <si>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</si>
  <si>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</si>
  <si>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</si>
  <si>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</si>
  <si>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</si>
  <si>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</si>
  <si>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</si>
  <si>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</si>
  <si>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</si>
  <si>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</si>
  <si>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</si>
  <si>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</si>
  <si>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</si>
  <si>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</si>
  <si>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</si>
  <si>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</si>
  <si>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</si>
  <si>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</si>
  <si>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</si>
  <si>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</si>
  <si>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</si>
  <si>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</si>
  <si>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</si>
  <si>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</si>
  <si>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</si>
  <si>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</si>
  <si>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</si>
  <si>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</si>
  <si>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</si>
  <si>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</si>
  <si>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</si>
  <si>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</si>
  <si>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</si>
  <si>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</si>
  <si>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</si>
  <si>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</si>
  <si>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</si>
  <si>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</si>
  <si>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</si>
  <si>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</si>
  <si>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</si>
  <si>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</si>
  <si>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</si>
  <si>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</si>
  <si>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</si>
  <si>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</si>
  <si>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</si>
  <si>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</si>
  <si>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</si>
  <si>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</si>
  <si>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</si>
  <si>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</si>
  <si>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</si>
  <si>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</si>
  <si>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</si>
  <si>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</si>
  <si>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</si>
  <si>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</si>
  <si>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</si>
  <si>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</si>
  <si>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</si>
  <si>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</si>
  <si>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</si>
  <si>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</si>
  <si>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</si>
  <si>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</si>
  <si>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</si>
  <si>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</si>
  <si>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</si>
  <si>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</si>
  <si>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</si>
  <si>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</si>
  <si>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</si>
  <si>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</si>
  <si>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</si>
  <si>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</si>
  <si>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</si>
  <si>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</si>
  <si>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</si>
  <si>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</si>
  <si>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</si>
  <si>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</si>
  <si>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</si>
  <si>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</si>
  <si>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</si>
  <si>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</si>
  <si>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</si>
  <si>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</si>
  <si>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</si>
  <si>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</si>
  <si>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</si>
  <si>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</si>
  <si>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</si>
  <si>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</si>
  <si>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</si>
  <si>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</si>
  <si>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</si>
  <si>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</si>
  <si>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</si>
  <si>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</si>
  <si>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</si>
  <si>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</si>
  <si>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</si>
  <si>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</si>
  <si>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</si>
  <si>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</si>
  <si>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</si>
  <si>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</si>
  <si>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</si>
  <si>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</si>
  <si>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</si>
  <si>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</si>
  <si>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</si>
  <si>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</si>
  <si>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</si>
  <si>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</si>
  <si>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</si>
  <si>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</si>
  <si>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</si>
  <si>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</si>
  <si>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</si>
  <si>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</si>
  <si>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</si>
  <si>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</si>
  <si>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</si>
  <si>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</si>
  <si>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</si>
  <si>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</si>
  <si>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</si>
  <si>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</si>
  <si>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</si>
  <si>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</si>
  <si>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</si>
  <si>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</si>
  <si>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</si>
  <si>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</si>
  <si>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</si>
  <si>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</si>
  <si>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</si>
  <si>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</si>
  <si>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</si>
  <si>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</si>
  <si>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</si>
  <si>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</si>
  <si>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</si>
  <si>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</si>
  <si>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</si>
  <si>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</si>
  <si>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</si>
  <si>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</si>
  <si>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</si>
  <si>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</si>
  <si>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</si>
  <si>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</si>
  <si>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</si>
  <si>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</si>
  <si>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</si>
  <si>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</si>
  <si>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</si>
  <si>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</si>
  <si>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</si>
  <si>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</si>
  <si>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</si>
  <si>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</si>
  <si>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</si>
  <si>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</si>
  <si>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</si>
  <si>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</si>
  <si>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</si>
  <si>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</si>
  <si>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</si>
  <si>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</si>
  <si>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</si>
  <si>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</si>
  <si>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</si>
  <si>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</si>
  <si>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</si>
  <si>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</si>
  <si>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</si>
  <si>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</si>
  <si>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</si>
  <si>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</si>
  <si>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</si>
  <si>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</si>
  <si>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</si>
  <si>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</si>
  <si>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</si>
  <si>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</si>
  <si>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</si>
  <si>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</si>
  <si>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</si>
  <si>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</si>
  <si>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</si>
  <si>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</si>
  <si>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</si>
  <si>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</si>
  <si>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</si>
  <si>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</si>
  <si>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</si>
  <si>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</si>
  <si>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</si>
  <si>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</si>
  <si>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</si>
  <si>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</si>
  <si>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</si>
  <si>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</si>
  <si>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</si>
  <si>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</si>
  <si>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</si>
  <si>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</si>
  <si>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სადაზღვევო კომპანია ალდაგი</t>
  </si>
  <si>
    <t>მზღვეველი: ს.ს სადაზღვევო კომპანია ალდაგი</t>
  </si>
  <si>
    <t>ანგარიშგების თარიღი: 31 დეკემბერი 2022</t>
  </si>
  <si>
    <t>ანგარიშგების პერიოდი: 1 იანვარი 2022 –31 დეკემბერი 2022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</si>
</sst>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2\12.December\Aldagi\To%20send\finansuri%20angarishgebis%20danarti%20N%201%20Aldagi%20December_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2\12.December\Aldagi\To%20send\kvartaluri%20statistikuri%20angarishi,%20dazgveva%20%20(Aldagi%2031%20December%20202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I"/>
      <sheetName val="BS-L"/>
      <sheetName val="BS-R"/>
      <sheetName val="BS-DC"/>
      <sheetName val="BS-PPE"/>
      <sheetName val="BS-IA"/>
      <sheetName val="BS-IP &amp; OA"/>
      <sheetName val="BS-OIL &amp; OL"/>
      <sheetName val="BS-FL"/>
      <sheetName val="BS-PL"/>
      <sheetName val="BS-LA"/>
      <sheetName val="IS"/>
      <sheetName val="C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45" activePane="bottomLeft" state="frozen"/>
      <selection pane="topLeft" activeCell="A1" sqref="A1"/>
      <selection pane="bottomLeft" activeCell="B3" sqref="B3:E3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6" customFormat="1" ht="13.5">
      <c r="B2" s="243" t="s">
        <v>84</v>
      </c>
      <c r="C2" s="243"/>
      <c r="D2" s="232" t="s">
        <v>243</v>
      </c>
      <c r="E2" s="237" t="s">
        <v>238</v>
      </c>
    </row>
    <row r="3" spans="2:5" s="236" customFormat="1" ht="13.5">
      <c r="B3" s="244" t="s">
        <v>245</v>
      </c>
      <c r="C3" s="244"/>
      <c r="D3" s="244"/>
      <c r="E3" s="244"/>
    </row>
    <row r="4" spans="2:3" ht="13.5">
      <c r="B4" s="139"/>
      <c r="C4" s="139"/>
    </row>
    <row r="5" spans="2:5" ht="18" customHeight="1">
      <c r="B5" s="140"/>
      <c r="C5" s="245" t="s">
        <v>85</v>
      </c>
      <c r="D5" s="246"/>
      <c r="E5" s="246"/>
    </row>
    <row r="6" ht="14.25" thickBot="1">
      <c r="E6" s="188" t="s">
        <v>86</v>
      </c>
    </row>
    <row r="7" spans="2:5" s="146" customFormat="1" ht="27.75" thickBot="1">
      <c r="B7" s="141" t="s">
        <v>87</v>
      </c>
      <c r="C7" s="142" t="s">
        <v>88</v>
      </c>
      <c r="D7" s="143"/>
      <c r="E7" s="144" t="s">
        <v>89</v>
      </c>
    </row>
    <row r="8" spans="3:5" s="146" customFormat="1" ht="6" customHeight="1">
      <c r="C8" s="147"/>
      <c r="D8" s="148"/>
      <c r="E8" s="149"/>
    </row>
    <row r="9" spans="3:5" s="150" customFormat="1" ht="14.25" thickBot="1">
      <c r="C9" s="247" t="s">
        <v>90</v>
      </c>
      <c r="D9" s="247"/>
      <c r="E9" s="247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12663108.646768996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39606595.22858779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1653094.9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9603374.44638553</v>
      </c>
    </row>
    <row r="14" spans="2:5" s="156" customFormat="1" ht="27">
      <c r="B14" s="157" t="s">
        <v>98</v>
      </c>
      <c r="C14" s="158">
        <v>5</v>
      </c>
      <c r="D14" s="163" t="s">
        <v>99</v>
      </c>
      <c r="E14" s="160">
        <v>15613915.75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52876121.83549039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3662555.445009835</v>
      </c>
    </row>
    <row r="17" spans="2:5" s="156" customFormat="1" ht="15" customHeight="1">
      <c r="B17" s="157" t="s">
        <v>104</v>
      </c>
      <c r="C17" s="158">
        <v>8</v>
      </c>
      <c r="D17" s="162" t="s">
        <v>105</v>
      </c>
      <c r="E17" s="160">
        <v>35820.19000000001</v>
      </c>
    </row>
    <row r="18" spans="2:5" s="156" customFormat="1" ht="15" customHeight="1">
      <c r="B18" s="157" t="s">
        <v>106</v>
      </c>
      <c r="C18" s="158">
        <v>9</v>
      </c>
      <c r="D18" s="159" t="s">
        <v>107</v>
      </c>
      <c r="E18" s="160">
        <v>4351574.220472699</v>
      </c>
    </row>
    <row r="19" spans="2:5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5" s="156" customFormat="1" ht="15" customHeight="1">
      <c r="B20" s="157" t="s">
        <v>110</v>
      </c>
      <c r="C20" s="158">
        <v>11</v>
      </c>
      <c r="D20" s="159" t="s">
        <v>111</v>
      </c>
      <c r="E20" s="160">
        <v>13524693.139880046</v>
      </c>
    </row>
    <row r="21" spans="2:5" s="156" customFormat="1" ht="15" customHeight="1">
      <c r="B21" s="157" t="s">
        <v>112</v>
      </c>
      <c r="C21" s="158">
        <v>12</v>
      </c>
      <c r="D21" s="159" t="s">
        <v>113</v>
      </c>
      <c r="E21" s="160">
        <v>27486668.88621687</v>
      </c>
    </row>
    <row r="22" spans="2:5" s="156" customFormat="1" ht="15" customHeight="1">
      <c r="B22" s="157" t="s">
        <v>114</v>
      </c>
      <c r="C22" s="158">
        <v>13</v>
      </c>
      <c r="D22" s="159" t="s">
        <v>115</v>
      </c>
      <c r="E22" s="160">
        <v>2682548.219999998</v>
      </c>
    </row>
    <row r="23" spans="2:5" s="156" customFormat="1" ht="15" customHeight="1">
      <c r="B23" s="157" t="s">
        <v>116</v>
      </c>
      <c r="C23" s="158">
        <v>14</v>
      </c>
      <c r="D23" s="159" t="s">
        <v>117</v>
      </c>
      <c r="E23" s="160">
        <v>5921193.289999835</v>
      </c>
    </row>
    <row r="24" spans="2:5" s="156" customFormat="1" ht="15" customHeight="1">
      <c r="B24" s="157" t="s">
        <v>118</v>
      </c>
      <c r="C24" s="158">
        <v>15</v>
      </c>
      <c r="D24" s="159" t="s">
        <v>119</v>
      </c>
      <c r="E24" s="160">
        <v>0</v>
      </c>
    </row>
    <row r="25" spans="2:5" s="156" customFormat="1" ht="15" customHeight="1">
      <c r="B25" s="157" t="s">
        <v>120</v>
      </c>
      <c r="C25" s="158">
        <v>16</v>
      </c>
      <c r="D25" s="159" t="s">
        <v>121</v>
      </c>
      <c r="E25" s="160">
        <v>19517877.886051513</v>
      </c>
    </row>
    <row r="26" spans="2:5" s="156" customFormat="1" ht="15" customHeight="1">
      <c r="B26" s="157" t="s">
        <v>122</v>
      </c>
      <c r="C26" s="158">
        <v>17</v>
      </c>
      <c r="D26" s="159" t="s">
        <v>123</v>
      </c>
      <c r="E26" s="160">
        <v>455886.4196235867</v>
      </c>
    </row>
    <row r="27" spans="2:5" s="156" customFormat="1" ht="15" customHeight="1">
      <c r="B27" s="157" t="s">
        <v>124</v>
      </c>
      <c r="C27" s="158">
        <v>18</v>
      </c>
      <c r="D27" s="164" t="s">
        <v>125</v>
      </c>
      <c r="E27" s="160">
        <v>5101220.89353361</v>
      </c>
    </row>
    <row r="28" spans="2:5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214756249.39802068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4.25" thickBot="1">
      <c r="B30" s="170"/>
      <c r="C30" s="247" t="s">
        <v>128</v>
      </c>
      <c r="D30" s="247"/>
      <c r="E30" s="247"/>
    </row>
    <row r="31" spans="2:5" s="156" customFormat="1" ht="15" customHeight="1">
      <c r="B31" s="151" t="s">
        <v>129</v>
      </c>
      <c r="C31" s="152">
        <v>20</v>
      </c>
      <c r="D31" s="174" t="s">
        <v>130</v>
      </c>
      <c r="E31" s="154">
        <v>77089831.93868296</v>
      </c>
    </row>
    <row r="32" spans="2:5" s="156" customFormat="1" ht="15" customHeight="1">
      <c r="B32" s="157" t="s">
        <v>131</v>
      </c>
      <c r="C32" s="158">
        <v>21</v>
      </c>
      <c r="D32" s="175" t="s">
        <v>132</v>
      </c>
      <c r="E32" s="160">
        <v>35984092.032108605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0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2298413.463117291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4353063.9199999925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56236.130212603406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868121.2633513913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0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11826815.53656442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132476574.28403726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4.25" thickBot="1">
      <c r="B43" s="180"/>
      <c r="C43" s="247" t="s">
        <v>151</v>
      </c>
      <c r="D43" s="247"/>
      <c r="E43" s="247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20536555.35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8418912.503465474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38009631.516543634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15314575.74397432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0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82279675.11398342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214756249.39802068</v>
      </c>
    </row>
    <row r="52" s="187" customFormat="1" ht="13.5"/>
    <row r="53" s="187" customFormat="1" ht="13.5"/>
    <row r="54" spans="3:5" ht="13.5">
      <c r="C54" s="241"/>
      <c r="D54" s="241"/>
      <c r="E54" s="241"/>
    </row>
    <row r="55" spans="3:5" ht="13.5">
      <c r="C55" s="242"/>
      <c r="D55" s="242"/>
      <c r="E55" s="242"/>
    </row>
    <row r="56" spans="3:5" ht="13.5">
      <c r="C56" s="241"/>
      <c r="D56" s="241"/>
      <c r="E56" s="241"/>
    </row>
    <row r="57" spans="3:5" ht="13.5">
      <c r="C57" s="242"/>
      <c r="D57" s="242"/>
      <c r="E57" s="242"/>
    </row>
    <row r="58" spans="3:5" ht="15" customHeight="1">
      <c r="C58" s="241"/>
      <c r="D58" s="241"/>
      <c r="E58" s="241"/>
    </row>
    <row r="59" spans="3:5" ht="13.5">
      <c r="C59" s="242"/>
      <c r="D59" s="242"/>
      <c r="E59" s="242"/>
    </row>
  </sheetData>
  <sheetProtection/>
  <mergeCells count="12">
    <mergeCell ref="C58:E58"/>
    <mergeCell ref="C59:E59"/>
    <mergeCell ref="C30:E30"/>
    <mergeCell ref="C43:E43"/>
    <mergeCell ref="C54:E54"/>
    <mergeCell ref="C55:E55"/>
    <mergeCell ref="C56:E56"/>
    <mergeCell ref="C57:E57"/>
    <mergeCell ref="B2:C2"/>
    <mergeCell ref="B3:E3"/>
    <mergeCell ref="C5:E5"/>
    <mergeCell ref="C9:E9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61" activePane="bottomLeft" state="frozen"/>
      <selection pane="topLeft" activeCell="C120" sqref="C120"/>
      <selection pane="bottomLeft" activeCell="E74" sqref="E74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48" t="s">
        <v>84</v>
      </c>
      <c r="C1" s="248"/>
      <c r="D1" s="232" t="s">
        <v>243</v>
      </c>
      <c r="E1" s="233" t="s">
        <v>239</v>
      </c>
    </row>
    <row r="2" spans="2:5" ht="15" customHeight="1">
      <c r="B2" s="244" t="s">
        <v>246</v>
      </c>
      <c r="C2" s="244"/>
      <c r="D2" s="244"/>
      <c r="E2" s="244"/>
    </row>
    <row r="3" ht="15" customHeight="1"/>
    <row r="4" spans="4:5" s="189" customFormat="1" ht="12.75" customHeight="1">
      <c r="D4" s="249" t="s">
        <v>168</v>
      </c>
      <c r="E4" s="249"/>
    </row>
    <row r="5" ht="15" customHeight="1" thickBot="1">
      <c r="E5" s="231" t="s">
        <v>86</v>
      </c>
    </row>
    <row r="6" spans="2:5" s="192" customFormat="1" ht="45" customHeight="1" thickBot="1">
      <c r="B6" s="141" t="s">
        <v>87</v>
      </c>
      <c r="C6" s="190" t="s">
        <v>88</v>
      </c>
      <c r="D6" s="191"/>
      <c r="E6" s="145" t="s">
        <v>89</v>
      </c>
    </row>
    <row r="7" spans="3:5" s="179" customFormat="1" ht="9" customHeight="1">
      <c r="C7" s="193"/>
      <c r="D7" s="193"/>
      <c r="E7" s="194"/>
    </row>
    <row r="8" spans="3:5" s="179" customFormat="1" ht="15" customHeight="1" thickBot="1">
      <c r="C8" s="250" t="s">
        <v>169</v>
      </c>
      <c r="D8" s="250"/>
      <c r="E8" s="250"/>
    </row>
    <row r="9" spans="2:5" ht="15" customHeight="1">
      <c r="B9" s="195" t="s">
        <v>91</v>
      </c>
      <c r="C9" s="196">
        <v>1</v>
      </c>
      <c r="D9" s="197" t="s">
        <v>170</v>
      </c>
      <c r="E9" s="198">
        <v>110033931.15572894</v>
      </c>
    </row>
    <row r="10" spans="2:5" ht="15" customHeight="1">
      <c r="B10" s="199" t="s">
        <v>92</v>
      </c>
      <c r="C10" s="200">
        <v>2</v>
      </c>
      <c r="D10" s="201" t="s">
        <v>171</v>
      </c>
      <c r="E10" s="202">
        <v>39203660.23826941</v>
      </c>
    </row>
    <row r="11" spans="2:5" ht="15" customHeight="1">
      <c r="B11" s="199" t="s">
        <v>94</v>
      </c>
      <c r="C11" s="200">
        <v>3</v>
      </c>
      <c r="D11" s="203" t="s">
        <v>172</v>
      </c>
      <c r="E11" s="202">
        <v>360847.7805393338</v>
      </c>
    </row>
    <row r="12" spans="2:5" ht="15" customHeight="1">
      <c r="B12" s="199" t="s">
        <v>96</v>
      </c>
      <c r="C12" s="200">
        <v>4</v>
      </c>
      <c r="D12" s="204" t="s">
        <v>173</v>
      </c>
      <c r="E12" s="202">
        <v>-2620374.9551205784</v>
      </c>
    </row>
    <row r="13" spans="2:5" s="156" customFormat="1" ht="15" customHeight="1">
      <c r="B13" s="199" t="s">
        <v>98</v>
      </c>
      <c r="C13" s="158">
        <v>5</v>
      </c>
      <c r="D13" s="159" t="s">
        <v>174</v>
      </c>
      <c r="E13" s="161">
        <f>E9-E10-E11+E12</f>
        <v>67849048.1817996</v>
      </c>
    </row>
    <row r="14" spans="2:5" ht="15" customHeight="1">
      <c r="B14" s="199" t="s">
        <v>100</v>
      </c>
      <c r="C14" s="200">
        <v>6</v>
      </c>
      <c r="D14" s="201" t="s">
        <v>175</v>
      </c>
      <c r="E14" s="202">
        <v>33062028.15941176</v>
      </c>
    </row>
    <row r="15" spans="2:5" ht="15" customHeight="1">
      <c r="B15" s="199" t="s">
        <v>102</v>
      </c>
      <c r="C15" s="200">
        <v>7</v>
      </c>
      <c r="D15" s="201" t="s">
        <v>176</v>
      </c>
      <c r="E15" s="202">
        <v>2579879.500000001</v>
      </c>
    </row>
    <row r="16" spans="2:5" ht="15" customHeight="1">
      <c r="B16" s="199" t="s">
        <v>104</v>
      </c>
      <c r="C16" s="200">
        <v>8</v>
      </c>
      <c r="D16" s="203" t="s">
        <v>177</v>
      </c>
      <c r="E16" s="202">
        <v>8317392.684287081</v>
      </c>
    </row>
    <row r="17" spans="2:5" ht="15" customHeight="1">
      <c r="B17" s="199" t="s">
        <v>106</v>
      </c>
      <c r="C17" s="200">
        <v>9</v>
      </c>
      <c r="D17" s="203" t="s">
        <v>178</v>
      </c>
      <c r="E17" s="202">
        <v>5639260.620376</v>
      </c>
    </row>
    <row r="18" spans="2:8" ht="15" customHeight="1">
      <c r="B18" s="199" t="s">
        <v>108</v>
      </c>
      <c r="C18" s="200">
        <v>10</v>
      </c>
      <c r="D18" s="203" t="s">
        <v>179</v>
      </c>
      <c r="E18" s="202">
        <v>5267161.746055552</v>
      </c>
      <c r="G18" s="179"/>
      <c r="H18" s="179"/>
    </row>
    <row r="19" spans="2:8" s="156" customFormat="1" ht="15" customHeight="1">
      <c r="B19" s="199" t="s">
        <v>110</v>
      </c>
      <c r="C19" s="158">
        <v>11</v>
      </c>
      <c r="D19" s="159" t="s">
        <v>180</v>
      </c>
      <c r="E19" s="161">
        <f>E14-E15+E16-E17-E18</f>
        <v>27893118.977267288</v>
      </c>
      <c r="G19" s="193"/>
      <c r="H19" s="193"/>
    </row>
    <row r="20" spans="2:7" s="156" customFormat="1" ht="15" customHeight="1">
      <c r="B20" s="199" t="s">
        <v>112</v>
      </c>
      <c r="C20" s="158">
        <v>12</v>
      </c>
      <c r="D20" s="159" t="s">
        <v>181</v>
      </c>
      <c r="E20" s="202">
        <v>0</v>
      </c>
      <c r="G20" s="193"/>
    </row>
    <row r="21" spans="2:7" s="156" customFormat="1" ht="15" customHeight="1">
      <c r="B21" s="199" t="s">
        <v>114</v>
      </c>
      <c r="C21" s="158">
        <v>13</v>
      </c>
      <c r="D21" s="159" t="s">
        <v>182</v>
      </c>
      <c r="E21" s="202">
        <v>-7469280.903734442</v>
      </c>
      <c r="G21" s="193"/>
    </row>
    <row r="22" spans="2:5" s="156" customFormat="1" ht="15" customHeight="1" thickBot="1">
      <c r="B22" s="205" t="s">
        <v>116</v>
      </c>
      <c r="C22" s="206">
        <v>14</v>
      </c>
      <c r="D22" s="207" t="s">
        <v>183</v>
      </c>
      <c r="E22" s="208">
        <f>E13-E19-E20+E21</f>
        <v>32486648.300797876</v>
      </c>
    </row>
    <row r="23" spans="3:5" ht="9" customHeight="1">
      <c r="C23" s="171"/>
      <c r="D23" s="209"/>
      <c r="E23" s="173"/>
    </row>
    <row r="24" spans="3:5" ht="15" customHeight="1" thickBot="1">
      <c r="C24" s="250" t="s">
        <v>184</v>
      </c>
      <c r="D24" s="250"/>
      <c r="E24" s="250"/>
    </row>
    <row r="25" spans="2:5" ht="15" customHeight="1">
      <c r="B25" s="195" t="s">
        <v>118</v>
      </c>
      <c r="C25" s="196">
        <v>15</v>
      </c>
      <c r="D25" s="197" t="s">
        <v>170</v>
      </c>
      <c r="E25" s="198">
        <v>24585182.545070805</v>
      </c>
    </row>
    <row r="26" spans="2:7" ht="15" customHeight="1">
      <c r="B26" s="199" t="s">
        <v>120</v>
      </c>
      <c r="C26" s="200">
        <v>16</v>
      </c>
      <c r="D26" s="201" t="s">
        <v>171</v>
      </c>
      <c r="E26" s="202">
        <v>844697.701534129</v>
      </c>
      <c r="G26" s="210"/>
    </row>
    <row r="27" spans="2:7" ht="15" customHeight="1">
      <c r="B27" s="199" t="s">
        <v>122</v>
      </c>
      <c r="C27" s="200">
        <v>17</v>
      </c>
      <c r="D27" s="203" t="s">
        <v>172</v>
      </c>
      <c r="E27" s="202">
        <v>106211.80010299996</v>
      </c>
      <c r="G27" s="210"/>
    </row>
    <row r="28" spans="2:5" ht="15" customHeight="1">
      <c r="B28" s="199" t="s">
        <v>124</v>
      </c>
      <c r="C28" s="200">
        <v>18</v>
      </c>
      <c r="D28" s="203" t="s">
        <v>173</v>
      </c>
      <c r="E28" s="202">
        <v>-4882.5759070637</v>
      </c>
    </row>
    <row r="29" spans="2:5" s="156" customFormat="1" ht="15" customHeight="1">
      <c r="B29" s="199" t="s">
        <v>126</v>
      </c>
      <c r="C29" s="158">
        <v>19</v>
      </c>
      <c r="D29" s="159" t="s">
        <v>185</v>
      </c>
      <c r="E29" s="161">
        <f>E25-E26-E27+E28</f>
        <v>23629390.46752661</v>
      </c>
    </row>
    <row r="30" spans="2:7" ht="15" customHeight="1">
      <c r="B30" s="199" t="s">
        <v>129</v>
      </c>
      <c r="C30" s="200">
        <v>20</v>
      </c>
      <c r="D30" s="201" t="s">
        <v>175</v>
      </c>
      <c r="E30" s="202">
        <v>12619924.839999992</v>
      </c>
      <c r="G30" s="210"/>
    </row>
    <row r="31" spans="2:5" ht="15" customHeight="1">
      <c r="B31" s="199" t="s">
        <v>131</v>
      </c>
      <c r="C31" s="200">
        <v>21</v>
      </c>
      <c r="D31" s="201" t="s">
        <v>186</v>
      </c>
      <c r="E31" s="202">
        <v>99720.64000000003</v>
      </c>
    </row>
    <row r="32" spans="2:5" ht="15" customHeight="1">
      <c r="B32" s="199" t="s">
        <v>133</v>
      </c>
      <c r="C32" s="200">
        <v>22</v>
      </c>
      <c r="D32" s="203" t="s">
        <v>177</v>
      </c>
      <c r="E32" s="202">
        <v>1382671.7416935137</v>
      </c>
    </row>
    <row r="33" spans="2:5" ht="15" customHeight="1">
      <c r="B33" s="199" t="s">
        <v>135</v>
      </c>
      <c r="C33" s="200">
        <v>23</v>
      </c>
      <c r="D33" s="203" t="s">
        <v>178</v>
      </c>
      <c r="E33" s="202">
        <v>238037.34921679995</v>
      </c>
    </row>
    <row r="34" spans="2:5" ht="15" customHeight="1">
      <c r="B34" s="199" t="s">
        <v>137</v>
      </c>
      <c r="C34" s="200">
        <v>24</v>
      </c>
      <c r="D34" s="203" t="s">
        <v>187</v>
      </c>
      <c r="E34" s="202">
        <v>0</v>
      </c>
    </row>
    <row r="35" spans="2:5" s="156" customFormat="1" ht="15" customHeight="1">
      <c r="B35" s="199" t="s">
        <v>139</v>
      </c>
      <c r="C35" s="158">
        <v>25</v>
      </c>
      <c r="D35" s="159" t="s">
        <v>188</v>
      </c>
      <c r="E35" s="161">
        <f>E30-E31+E32-E33-E34</f>
        <v>13664838.592476705</v>
      </c>
    </row>
    <row r="36" spans="2:5" ht="15" customHeight="1">
      <c r="B36" s="199" t="s">
        <v>141</v>
      </c>
      <c r="C36" s="200">
        <v>26</v>
      </c>
      <c r="D36" s="201" t="s">
        <v>189</v>
      </c>
      <c r="E36" s="202">
        <v>0</v>
      </c>
    </row>
    <row r="37" spans="2:5" ht="15" customHeight="1">
      <c r="B37" s="199" t="s">
        <v>143</v>
      </c>
      <c r="C37" s="200">
        <v>27</v>
      </c>
      <c r="D37" s="203" t="s">
        <v>190</v>
      </c>
      <c r="E37" s="202">
        <v>0</v>
      </c>
    </row>
    <row r="38" spans="2:5" s="156" customFormat="1" ht="15" customHeight="1">
      <c r="B38" s="199" t="s">
        <v>145</v>
      </c>
      <c r="C38" s="158">
        <v>28</v>
      </c>
      <c r="D38" s="159" t="s">
        <v>191</v>
      </c>
      <c r="E38" s="202">
        <v>0</v>
      </c>
    </row>
    <row r="39" spans="2:5" s="156" customFormat="1" ht="15" customHeight="1">
      <c r="B39" s="199" t="s">
        <v>147</v>
      </c>
      <c r="C39" s="158">
        <v>29</v>
      </c>
      <c r="D39" s="159" t="s">
        <v>192</v>
      </c>
      <c r="E39" s="202">
        <v>0</v>
      </c>
    </row>
    <row r="40" spans="2:5" s="156" customFormat="1" ht="15" customHeight="1">
      <c r="B40" s="199" t="s">
        <v>149</v>
      </c>
      <c r="C40" s="158">
        <v>30</v>
      </c>
      <c r="D40" s="159" t="s">
        <v>182</v>
      </c>
      <c r="E40" s="202">
        <v>21510.467641652016</v>
      </c>
    </row>
    <row r="41" spans="2:5" s="156" customFormat="1" ht="15" customHeight="1" thickBot="1">
      <c r="B41" s="205" t="s">
        <v>152</v>
      </c>
      <c r="C41" s="206">
        <v>31</v>
      </c>
      <c r="D41" s="207" t="s">
        <v>193</v>
      </c>
      <c r="E41" s="208">
        <f>E29-E35+E38-E39+E40</f>
        <v>9986062.342691557</v>
      </c>
    </row>
    <row r="42" spans="3:5" s="193" customFormat="1" ht="9" customHeight="1" thickBot="1">
      <c r="C42" s="171"/>
      <c r="D42" s="211"/>
      <c r="E42" s="212"/>
    </row>
    <row r="43" spans="2:5" s="156" customFormat="1" ht="15" customHeight="1" thickBot="1">
      <c r="B43" s="213" t="s">
        <v>154</v>
      </c>
      <c r="C43" s="214">
        <v>32</v>
      </c>
      <c r="D43" s="215" t="s">
        <v>194</v>
      </c>
      <c r="E43" s="216">
        <f>E22+E41</f>
        <v>42472710.643489435</v>
      </c>
    </row>
    <row r="44" spans="3:5" ht="9" customHeight="1">
      <c r="C44" s="171"/>
      <c r="D44" s="211"/>
      <c r="E44" s="173"/>
    </row>
    <row r="45" spans="3:5" ht="15" customHeight="1" thickBot="1">
      <c r="C45" s="171"/>
      <c r="D45" s="250" t="s">
        <v>195</v>
      </c>
      <c r="E45" s="250"/>
    </row>
    <row r="46" spans="2:5" ht="15" customHeight="1">
      <c r="B46" s="195" t="s">
        <v>156</v>
      </c>
      <c r="C46" s="196">
        <v>33</v>
      </c>
      <c r="D46" s="217" t="s">
        <v>196</v>
      </c>
      <c r="E46" s="198">
        <v>312642.49</v>
      </c>
    </row>
    <row r="47" spans="2:5" ht="15" customHeight="1">
      <c r="B47" s="199" t="s">
        <v>158</v>
      </c>
      <c r="C47" s="200">
        <v>34</v>
      </c>
      <c r="D47" s="201" t="s">
        <v>197</v>
      </c>
      <c r="E47" s="202">
        <v>0</v>
      </c>
    </row>
    <row r="48" spans="2:5" ht="15" customHeight="1">
      <c r="B48" s="218" t="s">
        <v>160</v>
      </c>
      <c r="C48" s="200">
        <v>35</v>
      </c>
      <c r="D48" s="201" t="s">
        <v>198</v>
      </c>
      <c r="E48" s="202">
        <v>0</v>
      </c>
    </row>
    <row r="49" spans="2:5" s="156" customFormat="1" ht="15" customHeight="1" thickBot="1">
      <c r="B49" s="205" t="s">
        <v>162</v>
      </c>
      <c r="C49" s="206">
        <v>36</v>
      </c>
      <c r="D49" s="207" t="s">
        <v>199</v>
      </c>
      <c r="E49" s="208">
        <f>E46-E47-E48</f>
        <v>312642.49</v>
      </c>
    </row>
    <row r="50" spans="3:5" ht="8.25" customHeight="1">
      <c r="C50" s="171"/>
      <c r="D50" s="209"/>
      <c r="E50" s="173"/>
    </row>
    <row r="51" spans="3:5" ht="15" customHeight="1" thickBot="1">
      <c r="C51" s="250" t="s">
        <v>200</v>
      </c>
      <c r="D51" s="250"/>
      <c r="E51" s="250"/>
    </row>
    <row r="52" spans="2:5" ht="15" customHeight="1">
      <c r="B52" s="195" t="s">
        <v>164</v>
      </c>
      <c r="C52" s="196">
        <v>37</v>
      </c>
      <c r="D52" s="197" t="s">
        <v>201</v>
      </c>
      <c r="E52" s="198">
        <v>4121556.109981297</v>
      </c>
    </row>
    <row r="53" spans="2:5" ht="15" customHeight="1">
      <c r="B53" s="199" t="s">
        <v>166</v>
      </c>
      <c r="C53" s="200">
        <v>38</v>
      </c>
      <c r="D53" s="203" t="s">
        <v>202</v>
      </c>
      <c r="E53" s="202">
        <v>0</v>
      </c>
    </row>
    <row r="54" spans="2:5" ht="15" customHeight="1">
      <c r="B54" s="199" t="s">
        <v>203</v>
      </c>
      <c r="C54" s="200">
        <v>39</v>
      </c>
      <c r="D54" s="203" t="s">
        <v>204</v>
      </c>
      <c r="E54" s="202">
        <v>594253.0003922081</v>
      </c>
    </row>
    <row r="55" spans="2:5" ht="15" customHeight="1">
      <c r="B55" s="199" t="s">
        <v>205</v>
      </c>
      <c r="C55" s="200">
        <v>40</v>
      </c>
      <c r="D55" s="203" t="s">
        <v>206</v>
      </c>
      <c r="E55" s="202">
        <v>-6688293.15</v>
      </c>
    </row>
    <row r="56" spans="2:5" ht="15" customHeight="1">
      <c r="B56" s="199" t="s">
        <v>207</v>
      </c>
      <c r="C56" s="200">
        <v>41</v>
      </c>
      <c r="D56" s="203" t="s">
        <v>109</v>
      </c>
      <c r="E56" s="202">
        <v>0</v>
      </c>
    </row>
    <row r="57" spans="2:5" ht="15" customHeight="1">
      <c r="B57" s="199" t="s">
        <v>208</v>
      </c>
      <c r="C57" s="200">
        <v>42</v>
      </c>
      <c r="D57" s="203" t="s">
        <v>111</v>
      </c>
      <c r="E57" s="202">
        <v>2419246.1491948767</v>
      </c>
    </row>
    <row r="58" spans="2:5" ht="15" customHeight="1">
      <c r="B58" s="199" t="s">
        <v>209</v>
      </c>
      <c r="C58" s="200">
        <v>43</v>
      </c>
      <c r="D58" s="203" t="s">
        <v>119</v>
      </c>
      <c r="E58" s="202">
        <v>0</v>
      </c>
    </row>
    <row r="59" spans="2:5" ht="15" customHeight="1">
      <c r="B59" s="199" t="s">
        <v>210</v>
      </c>
      <c r="C59" s="200">
        <v>44</v>
      </c>
      <c r="D59" s="203" t="s">
        <v>211</v>
      </c>
      <c r="E59" s="202">
        <v>400147.0899743411</v>
      </c>
    </row>
    <row r="60" spans="2:5" ht="15" customHeight="1">
      <c r="B60" s="199" t="s">
        <v>212</v>
      </c>
      <c r="C60" s="200">
        <v>45</v>
      </c>
      <c r="D60" s="203" t="s">
        <v>213</v>
      </c>
      <c r="E60" s="202">
        <v>0</v>
      </c>
    </row>
    <row r="61" spans="2:5" s="209" customFormat="1" ht="15" customHeight="1" thickBot="1">
      <c r="B61" s="205" t="s">
        <v>214</v>
      </c>
      <c r="C61" s="219">
        <v>46</v>
      </c>
      <c r="D61" s="220" t="s">
        <v>215</v>
      </c>
      <c r="E61" s="208">
        <f>SUM(E52:E60)</f>
        <v>846909.1995427228</v>
      </c>
    </row>
    <row r="62" spans="3:5" s="209" customFormat="1" ht="9" customHeight="1">
      <c r="C62" s="171"/>
      <c r="E62" s="212"/>
    </row>
    <row r="63" spans="3:5" s="209" customFormat="1" ht="15" customHeight="1" thickBot="1">
      <c r="C63" s="251" t="s">
        <v>216</v>
      </c>
      <c r="D63" s="251"/>
      <c r="E63" s="251"/>
    </row>
    <row r="64" spans="2:5" ht="15" customHeight="1">
      <c r="B64" s="195" t="s">
        <v>217</v>
      </c>
      <c r="C64" s="196">
        <v>47</v>
      </c>
      <c r="D64" s="221" t="s">
        <v>218</v>
      </c>
      <c r="E64" s="198">
        <v>14357586.829999907</v>
      </c>
    </row>
    <row r="65" spans="2:5" ht="15" customHeight="1">
      <c r="B65" s="199" t="s">
        <v>219</v>
      </c>
      <c r="C65" s="200">
        <v>48</v>
      </c>
      <c r="D65" s="222" t="s">
        <v>220</v>
      </c>
      <c r="E65" s="202">
        <v>6988690.479999956</v>
      </c>
    </row>
    <row r="66" spans="2:5" ht="15" customHeight="1">
      <c r="B66" s="199" t="s">
        <v>221</v>
      </c>
      <c r="C66" s="200">
        <v>49</v>
      </c>
      <c r="D66" s="222" t="s">
        <v>222</v>
      </c>
      <c r="E66" s="202">
        <v>233397.07999999996</v>
      </c>
    </row>
    <row r="67" spans="2:5" ht="15" customHeight="1">
      <c r="B67" s="199" t="s">
        <v>223</v>
      </c>
      <c r="C67" s="200">
        <v>50</v>
      </c>
      <c r="D67" s="222" t="s">
        <v>224</v>
      </c>
      <c r="E67" s="202">
        <v>2640788.310000129</v>
      </c>
    </row>
    <row r="68" spans="2:5" ht="15" customHeight="1">
      <c r="B68" s="199" t="s">
        <v>225</v>
      </c>
      <c r="C68" s="200">
        <v>51</v>
      </c>
      <c r="D68" s="222" t="s">
        <v>226</v>
      </c>
      <c r="E68" s="202">
        <v>204651.09455106818</v>
      </c>
    </row>
    <row r="69" spans="2:5" ht="15" customHeight="1">
      <c r="B69" s="199" t="s">
        <v>227</v>
      </c>
      <c r="C69" s="200">
        <v>52</v>
      </c>
      <c r="D69" s="222" t="s">
        <v>228</v>
      </c>
      <c r="E69" s="202">
        <v>0</v>
      </c>
    </row>
    <row r="70" spans="2:5" ht="15" customHeight="1" thickBot="1">
      <c r="B70" s="223" t="s">
        <v>229</v>
      </c>
      <c r="C70" s="224">
        <v>53</v>
      </c>
      <c r="D70" s="225" t="s">
        <v>230</v>
      </c>
      <c r="E70" s="226">
        <v>-272323.0645067816</v>
      </c>
    </row>
    <row r="71" spans="3:5" s="179" customFormat="1" ht="9" customHeight="1" thickBot="1">
      <c r="C71" s="178"/>
      <c r="D71" s="227"/>
      <c r="E71" s="228"/>
    </row>
    <row r="72" spans="2:5" s="156" customFormat="1" ht="15" customHeight="1">
      <c r="B72" s="195" t="s">
        <v>231</v>
      </c>
      <c r="C72" s="152">
        <v>54</v>
      </c>
      <c r="D72" s="153" t="s">
        <v>232</v>
      </c>
      <c r="E72" s="155">
        <f>E43+E49+E61-E64-E65-E66-E67-E68-E69+E70</f>
        <v>18934825.47397432</v>
      </c>
    </row>
    <row r="73" spans="2:5" s="156" customFormat="1" ht="15" customHeight="1">
      <c r="B73" s="199" t="s">
        <v>233</v>
      </c>
      <c r="C73" s="158">
        <v>55</v>
      </c>
      <c r="D73" s="229" t="s">
        <v>234</v>
      </c>
      <c r="E73" s="161">
        <v>3620249.7300000004</v>
      </c>
    </row>
    <row r="74" spans="2:5" s="156" customFormat="1" ht="15" customHeight="1" thickBot="1">
      <c r="B74" s="205" t="s">
        <v>235</v>
      </c>
      <c r="C74" s="206">
        <v>56</v>
      </c>
      <c r="D74" s="207" t="s">
        <v>236</v>
      </c>
      <c r="E74" s="208">
        <f>E72-E73</f>
        <v>15314575.74397432</v>
      </c>
    </row>
    <row r="75" ht="13.5">
      <c r="D75" s="230"/>
    </row>
    <row r="76" spans="3:5" ht="13.5">
      <c r="C76" s="241"/>
      <c r="D76" s="241"/>
      <c r="E76" s="241"/>
    </row>
    <row r="77" spans="3:5" ht="13.5">
      <c r="C77" s="242"/>
      <c r="D77" s="242"/>
      <c r="E77" s="242"/>
    </row>
    <row r="78" spans="3:5" ht="13.5">
      <c r="C78" s="241"/>
      <c r="D78" s="241"/>
      <c r="E78" s="241"/>
    </row>
    <row r="79" spans="3:5" ht="13.5">
      <c r="C79" s="242"/>
      <c r="D79" s="242"/>
      <c r="E79" s="242"/>
    </row>
    <row r="80" spans="3:5" ht="13.5">
      <c r="C80" s="241"/>
      <c r="D80" s="241"/>
      <c r="E80" s="241"/>
    </row>
    <row r="81" spans="3:5" ht="13.5">
      <c r="C81" s="242"/>
      <c r="D81" s="242"/>
      <c r="E81" s="242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tabSelected="1" zoomScale="80" zoomScaleNormal="80" zoomScaleSheetLayoutView="70" workbookViewId="0" topLeftCell="A1">
      <selection activeCell="A4" sqref="A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2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71" t="s">
        <v>237</v>
      </c>
      <c r="B1" s="271"/>
      <c r="C1" s="137"/>
      <c r="D1" s="137"/>
      <c r="E1" s="137"/>
      <c r="F1" s="137"/>
      <c r="G1" s="137"/>
      <c r="H1" s="137"/>
    </row>
    <row r="2" spans="1:8" ht="13.5">
      <c r="A2" s="234" t="s">
        <v>241</v>
      </c>
      <c r="C2" s="137"/>
      <c r="D2" s="137"/>
      <c r="E2" s="137"/>
      <c r="F2" s="137"/>
      <c r="G2" s="137"/>
      <c r="H2" s="137"/>
    </row>
    <row r="3" spans="1:8" ht="13.5">
      <c r="A3" s="235" t="s">
        <v>244</v>
      </c>
      <c r="C3" s="137"/>
      <c r="D3" s="137"/>
      <c r="E3" s="137"/>
      <c r="F3" s="137"/>
      <c r="G3" s="137"/>
      <c r="H3" s="137"/>
    </row>
    <row r="4" spans="1:8" ht="13.5">
      <c r="A4" s="235" t="str">
        <f>'IS'!B2</f>
        <v>ანგარიშგების პერიოდი: 1 იანვარი 2022 –31 დეკემბერი 2022</v>
      </c>
      <c r="C4" s="137"/>
      <c r="D4" s="137"/>
      <c r="E4" s="137"/>
      <c r="F4" s="137"/>
      <c r="G4" s="137"/>
      <c r="H4" s="137"/>
    </row>
    <row r="5" spans="1:8" ht="13.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3" t="s">
        <v>82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C6" s="265" t="s">
        <v>83</v>
      </c>
      <c r="AD6" s="265"/>
      <c r="AE6" s="265"/>
      <c r="AF6" s="265"/>
      <c r="AG6" s="265"/>
      <c r="AH6" s="265"/>
      <c r="AI6" s="265"/>
      <c r="AJ6" s="265"/>
      <c r="AK6" s="265"/>
      <c r="AL6" s="265"/>
    </row>
    <row r="7" spans="1:38" ht="15.75" customHeight="1" thickBot="1">
      <c r="A7" s="137"/>
      <c r="B7" s="137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C7" s="266"/>
      <c r="AD7" s="266"/>
      <c r="AE7" s="266"/>
      <c r="AF7" s="266"/>
      <c r="AG7" s="266"/>
      <c r="AH7" s="266"/>
      <c r="AI7" s="266"/>
      <c r="AJ7" s="266"/>
      <c r="AK7" s="266"/>
      <c r="AL7" s="266"/>
    </row>
    <row r="8" spans="1:38" s="1" customFormat="1" ht="89.25" customHeight="1">
      <c r="A8" s="272" t="s">
        <v>23</v>
      </c>
      <c r="B8" s="267" t="s">
        <v>70</v>
      </c>
      <c r="C8" s="278" t="s">
        <v>22</v>
      </c>
      <c r="D8" s="256"/>
      <c r="E8" s="256"/>
      <c r="F8" s="256"/>
      <c r="G8" s="256"/>
      <c r="H8" s="268" t="s">
        <v>240</v>
      </c>
      <c r="I8" s="256" t="s">
        <v>71</v>
      </c>
      <c r="J8" s="256"/>
      <c r="K8" s="256" t="s">
        <v>72</v>
      </c>
      <c r="L8" s="256"/>
      <c r="M8" s="256"/>
      <c r="N8" s="256"/>
      <c r="O8" s="256"/>
      <c r="P8" s="256" t="s">
        <v>73</v>
      </c>
      <c r="Q8" s="256"/>
      <c r="R8" s="256" t="s">
        <v>74</v>
      </c>
      <c r="S8" s="256"/>
      <c r="T8" s="256"/>
      <c r="U8" s="256"/>
      <c r="V8" s="256"/>
      <c r="W8" s="256"/>
      <c r="X8" s="256"/>
      <c r="Y8" s="256"/>
      <c r="Z8" s="256" t="s">
        <v>77</v>
      </c>
      <c r="AA8" s="267"/>
      <c r="AC8" s="255" t="s">
        <v>71</v>
      </c>
      <c r="AD8" s="256"/>
      <c r="AE8" s="256" t="s">
        <v>72</v>
      </c>
      <c r="AF8" s="256"/>
      <c r="AG8" s="256" t="s">
        <v>78</v>
      </c>
      <c r="AH8" s="256"/>
      <c r="AI8" s="256" t="s">
        <v>79</v>
      </c>
      <c r="AJ8" s="256"/>
      <c r="AK8" s="256" t="s">
        <v>77</v>
      </c>
      <c r="AL8" s="267"/>
    </row>
    <row r="9" spans="1:38" s="1" customFormat="1" ht="50.25" customHeight="1">
      <c r="A9" s="273"/>
      <c r="B9" s="275"/>
      <c r="C9" s="277" t="s">
        <v>15</v>
      </c>
      <c r="D9" s="254"/>
      <c r="E9" s="254"/>
      <c r="F9" s="254"/>
      <c r="G9" s="12" t="s">
        <v>16</v>
      </c>
      <c r="H9" s="269"/>
      <c r="I9" s="252" t="s">
        <v>0</v>
      </c>
      <c r="J9" s="252" t="s">
        <v>1</v>
      </c>
      <c r="K9" s="254" t="s">
        <v>0</v>
      </c>
      <c r="L9" s="254"/>
      <c r="M9" s="254"/>
      <c r="N9" s="254"/>
      <c r="O9" s="12" t="s">
        <v>1</v>
      </c>
      <c r="P9" s="252" t="s">
        <v>80</v>
      </c>
      <c r="Q9" s="252" t="s">
        <v>81</v>
      </c>
      <c r="R9" s="254" t="s">
        <v>75</v>
      </c>
      <c r="S9" s="254"/>
      <c r="T9" s="254"/>
      <c r="U9" s="254"/>
      <c r="V9" s="254" t="s">
        <v>76</v>
      </c>
      <c r="W9" s="254"/>
      <c r="X9" s="254"/>
      <c r="Y9" s="254"/>
      <c r="Z9" s="252" t="s">
        <v>17</v>
      </c>
      <c r="AA9" s="259" t="s">
        <v>18</v>
      </c>
      <c r="AC9" s="257" t="s">
        <v>0</v>
      </c>
      <c r="AD9" s="252" t="s">
        <v>1</v>
      </c>
      <c r="AE9" s="252" t="s">
        <v>0</v>
      </c>
      <c r="AF9" s="252" t="s">
        <v>1</v>
      </c>
      <c r="AG9" s="252" t="s">
        <v>80</v>
      </c>
      <c r="AH9" s="252" t="s">
        <v>81</v>
      </c>
      <c r="AI9" s="252" t="s">
        <v>75</v>
      </c>
      <c r="AJ9" s="252" t="s">
        <v>76</v>
      </c>
      <c r="AK9" s="252" t="s">
        <v>17</v>
      </c>
      <c r="AL9" s="259" t="s">
        <v>18</v>
      </c>
    </row>
    <row r="10" spans="1:38" s="1" customFormat="1" ht="102.75" customHeight="1" thickBot="1">
      <c r="A10" s="274"/>
      <c r="B10" s="276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0"/>
      <c r="I10" s="253"/>
      <c r="J10" s="25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3"/>
      <c r="Q10" s="25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3"/>
      <c r="AA10" s="260"/>
      <c r="AC10" s="258"/>
      <c r="AD10" s="253"/>
      <c r="AE10" s="253"/>
      <c r="AF10" s="253"/>
      <c r="AG10" s="253"/>
      <c r="AH10" s="253"/>
      <c r="AI10" s="253"/>
      <c r="AJ10" s="253"/>
      <c r="AK10" s="253"/>
      <c r="AL10" s="260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1666</v>
      </c>
      <c r="D11" s="90">
        <f t="shared" si="0"/>
        <v>854772</v>
      </c>
      <c r="E11" s="90">
        <f t="shared" si="0"/>
        <v>0</v>
      </c>
      <c r="F11" s="90">
        <f t="shared" si="0"/>
        <v>856438</v>
      </c>
      <c r="G11" s="90">
        <f t="shared" si="0"/>
        <v>883642</v>
      </c>
      <c r="H11" s="47"/>
      <c r="I11" s="90">
        <f t="shared" si="0"/>
        <v>23315442.874694806</v>
      </c>
      <c r="J11" s="90">
        <f t="shared" si="0"/>
        <v>848550.3501301289</v>
      </c>
      <c r="K11" s="90">
        <f t="shared" si="0"/>
        <v>191184.5311129998</v>
      </c>
      <c r="L11" s="90">
        <f t="shared" si="0"/>
        <v>23109789.001756806</v>
      </c>
      <c r="M11" s="90">
        <f t="shared" si="0"/>
        <v>0</v>
      </c>
      <c r="N11" s="75">
        <f>SUM(N12:N15)</f>
        <v>23300973.532869805</v>
      </c>
      <c r="O11" s="90">
        <f t="shared" si="0"/>
        <v>844697.701534129</v>
      </c>
      <c r="P11" s="90">
        <f t="shared" si="0"/>
        <v>23194761.732766807</v>
      </c>
      <c r="Q11" s="90">
        <f t="shared" si="0"/>
        <v>22345181.45532561</v>
      </c>
      <c r="R11" s="90">
        <f t="shared" si="0"/>
        <v>26790.34</v>
      </c>
      <c r="S11" s="90">
        <f t="shared" si="0"/>
        <v>12501266.359999992</v>
      </c>
      <c r="T11" s="90">
        <f t="shared" si="0"/>
        <v>0</v>
      </c>
      <c r="U11" s="66">
        <f t="shared" si="0"/>
        <v>12528056.699999992</v>
      </c>
      <c r="V11" s="90">
        <f t="shared" si="0"/>
        <v>26790.34</v>
      </c>
      <c r="W11" s="90">
        <f t="shared" si="0"/>
        <v>12401545.719999991</v>
      </c>
      <c r="X11" s="90">
        <f t="shared" si="0"/>
        <v>0</v>
      </c>
      <c r="Y11" s="66">
        <f>SUM(Y12:Y15)</f>
        <v>12428336.059999991</v>
      </c>
      <c r="Z11" s="90">
        <f t="shared" si="0"/>
        <v>14021940.808693506</v>
      </c>
      <c r="AA11" s="91">
        <f t="shared" si="0"/>
        <v>13684182.819476705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1666</v>
      </c>
      <c r="D12" s="93">
        <v>854772</v>
      </c>
      <c r="E12" s="93">
        <v>0</v>
      </c>
      <c r="F12" s="62">
        <f>SUM(C12:E12)</f>
        <v>856438</v>
      </c>
      <c r="G12" s="93">
        <v>883642</v>
      </c>
      <c r="H12" s="46"/>
      <c r="I12" s="93">
        <v>23315442.874694806</v>
      </c>
      <c r="J12" s="93">
        <v>848550.3501301289</v>
      </c>
      <c r="K12" s="93">
        <v>191184.5311129998</v>
      </c>
      <c r="L12" s="93">
        <v>23109789.001756806</v>
      </c>
      <c r="M12" s="93">
        <v>0</v>
      </c>
      <c r="N12" s="76">
        <f>SUM(K12:M12)</f>
        <v>23300973.532869805</v>
      </c>
      <c r="O12" s="93">
        <v>844697.701534129</v>
      </c>
      <c r="P12" s="93">
        <v>23194761.732766807</v>
      </c>
      <c r="Q12" s="93">
        <v>22345181.45532561</v>
      </c>
      <c r="R12" s="93">
        <v>26790.34</v>
      </c>
      <c r="S12" s="93">
        <v>12501266.359999992</v>
      </c>
      <c r="T12" s="93">
        <v>0</v>
      </c>
      <c r="U12" s="62">
        <f>SUM(R12:T12)</f>
        <v>12528056.699999992</v>
      </c>
      <c r="V12" s="93">
        <v>26790.34</v>
      </c>
      <c r="W12" s="93">
        <v>12401545.719999991</v>
      </c>
      <c r="X12" s="93">
        <v>0</v>
      </c>
      <c r="Y12" s="62">
        <f>SUM(V12:X12)</f>
        <v>12428336.059999991</v>
      </c>
      <c r="Z12" s="93">
        <v>14021940.808693506</v>
      </c>
      <c r="AA12" s="94">
        <v>13684182.819476705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0</v>
      </c>
      <c r="D16" s="102">
        <v>11548</v>
      </c>
      <c r="E16" s="102">
        <v>0</v>
      </c>
      <c r="F16" s="65">
        <f>SUM(C16:E16)</f>
        <v>11548</v>
      </c>
      <c r="G16" s="102">
        <v>1164</v>
      </c>
      <c r="H16" s="47"/>
      <c r="I16" s="102">
        <v>304697.353699</v>
      </c>
      <c r="J16" s="102">
        <v>0</v>
      </c>
      <c r="K16" s="102">
        <v>0</v>
      </c>
      <c r="L16" s="102">
        <v>304459.35369899997</v>
      </c>
      <c r="M16" s="102">
        <v>0</v>
      </c>
      <c r="N16" s="79">
        <f>SUM(K16:M16)</f>
        <v>304459.35369899997</v>
      </c>
      <c r="O16" s="102">
        <v>0</v>
      </c>
      <c r="P16" s="102">
        <v>291048.6360349999</v>
      </c>
      <c r="Q16" s="102">
        <v>291048.6360349999</v>
      </c>
      <c r="R16" s="102">
        <v>0</v>
      </c>
      <c r="S16" s="102">
        <v>7131.21</v>
      </c>
      <c r="T16" s="102">
        <v>0</v>
      </c>
      <c r="U16" s="65">
        <f>SUM(R16:T16)</f>
        <v>7131.21</v>
      </c>
      <c r="V16" s="102">
        <v>0</v>
      </c>
      <c r="W16" s="102">
        <v>7131.21</v>
      </c>
      <c r="X16" s="102">
        <v>0</v>
      </c>
      <c r="Y16" s="65">
        <f>SUM(V16:X16)</f>
        <v>7131.21</v>
      </c>
      <c r="Z16" s="102">
        <v>16006.172684950037</v>
      </c>
      <c r="AA16" s="103">
        <v>16006.172684950037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31630</v>
      </c>
      <c r="D17" s="90">
        <f>SUM(D18:D19)</f>
        <v>7957</v>
      </c>
      <c r="E17" s="90">
        <f>SUM(E18:E19)</f>
        <v>558</v>
      </c>
      <c r="F17" s="66">
        <f>SUM(F18:F19)</f>
        <v>40145</v>
      </c>
      <c r="G17" s="90">
        <f>SUM(G18:G19)</f>
        <v>33173</v>
      </c>
      <c r="H17" s="50"/>
      <c r="I17" s="90">
        <f aca="true" t="shared" si="1" ref="I17:AA17">SUM(I18:I19)</f>
        <v>2489292.5650320165</v>
      </c>
      <c r="J17" s="90">
        <f t="shared" si="1"/>
        <v>813467.5345666098</v>
      </c>
      <c r="K17" s="90">
        <f t="shared" si="1"/>
        <v>1901267.2956709962</v>
      </c>
      <c r="L17" s="90">
        <f t="shared" si="1"/>
        <v>506940.56233099697</v>
      </c>
      <c r="M17" s="90">
        <f t="shared" si="1"/>
        <v>9546.104257999927</v>
      </c>
      <c r="N17" s="75">
        <f t="shared" si="1"/>
        <v>2417753.962259993</v>
      </c>
      <c r="O17" s="90">
        <f t="shared" si="1"/>
        <v>807776.441777608</v>
      </c>
      <c r="P17" s="90">
        <f t="shared" si="1"/>
        <v>2451400.199590046</v>
      </c>
      <c r="Q17" s="90">
        <f t="shared" si="1"/>
        <v>1679044.5259599588</v>
      </c>
      <c r="R17" s="90">
        <f t="shared" si="1"/>
        <v>256935.51</v>
      </c>
      <c r="S17" s="90">
        <f t="shared" si="1"/>
        <v>15832</v>
      </c>
      <c r="T17" s="90">
        <f t="shared" si="1"/>
        <v>0</v>
      </c>
      <c r="U17" s="66">
        <f t="shared" si="1"/>
        <v>272767.51</v>
      </c>
      <c r="V17" s="90">
        <f t="shared" si="1"/>
        <v>26264.840000000073</v>
      </c>
      <c r="W17" s="90">
        <f t="shared" si="1"/>
        <v>15832</v>
      </c>
      <c r="X17" s="90">
        <f t="shared" si="1"/>
        <v>0</v>
      </c>
      <c r="Y17" s="66">
        <f t="shared" si="1"/>
        <v>42096.84000000007</v>
      </c>
      <c r="Z17" s="90">
        <f t="shared" si="1"/>
        <v>447605.950852954</v>
      </c>
      <c r="AA17" s="91">
        <f t="shared" si="1"/>
        <v>152437.7988529541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26702</v>
      </c>
      <c r="D18" s="105">
        <v>7</v>
      </c>
      <c r="E18" s="105">
        <v>547</v>
      </c>
      <c r="F18" s="67">
        <f>SUM(C18:E18)</f>
        <v>27256</v>
      </c>
      <c r="G18" s="105">
        <v>22162</v>
      </c>
      <c r="H18" s="49"/>
      <c r="I18" s="105">
        <v>1511712.3909730022</v>
      </c>
      <c r="J18" s="105">
        <v>807242.5021386098</v>
      </c>
      <c r="K18" s="105">
        <v>1461543.4477179977</v>
      </c>
      <c r="L18" s="105">
        <v>943.0817119999999</v>
      </c>
      <c r="M18" s="105">
        <v>6971.607882999926</v>
      </c>
      <c r="N18" s="80">
        <f>SUM(K18:M18)</f>
        <v>1469458.1373129976</v>
      </c>
      <c r="O18" s="105">
        <v>801551.409349608</v>
      </c>
      <c r="P18" s="105">
        <v>1456869.0323840212</v>
      </c>
      <c r="Q18" s="105">
        <v>690255.9079019397</v>
      </c>
      <c r="R18" s="105">
        <v>243530.81</v>
      </c>
      <c r="S18" s="105">
        <v>0</v>
      </c>
      <c r="T18" s="105">
        <v>0</v>
      </c>
      <c r="U18" s="67">
        <f>SUM(R18:T18)</f>
        <v>243530.81</v>
      </c>
      <c r="V18" s="105">
        <v>12860.140000000072</v>
      </c>
      <c r="W18" s="105">
        <v>0</v>
      </c>
      <c r="X18" s="105">
        <v>0</v>
      </c>
      <c r="Y18" s="67">
        <f>SUM(V18:X18)</f>
        <v>12860.140000000072</v>
      </c>
      <c r="Z18" s="105">
        <v>430501.5121517527</v>
      </c>
      <c r="AA18" s="106">
        <v>135333.3601517528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4928</v>
      </c>
      <c r="D19" s="108">
        <v>7950</v>
      </c>
      <c r="E19" s="108">
        <v>11</v>
      </c>
      <c r="F19" s="68">
        <f>SUM(C19:E19)</f>
        <v>12889</v>
      </c>
      <c r="G19" s="108">
        <v>11011</v>
      </c>
      <c r="H19" s="48"/>
      <c r="I19" s="108">
        <v>977580.1740590143</v>
      </c>
      <c r="J19" s="108">
        <v>6225.032428</v>
      </c>
      <c r="K19" s="108">
        <v>439723.84795299853</v>
      </c>
      <c r="L19" s="108">
        <v>505997.48061899695</v>
      </c>
      <c r="M19" s="108">
        <v>2574.4963750000006</v>
      </c>
      <c r="N19" s="81">
        <f>SUM(K19:M19)</f>
        <v>948295.8249469955</v>
      </c>
      <c r="O19" s="108">
        <v>6225.032428</v>
      </c>
      <c r="P19" s="108">
        <v>994531.1672060245</v>
      </c>
      <c r="Q19" s="108">
        <v>988788.618058019</v>
      </c>
      <c r="R19" s="108">
        <v>13404.7</v>
      </c>
      <c r="S19" s="108">
        <v>15832</v>
      </c>
      <c r="T19" s="108">
        <v>0</v>
      </c>
      <c r="U19" s="68">
        <f>SUM(R19:T19)</f>
        <v>29236.7</v>
      </c>
      <c r="V19" s="108">
        <v>13404.7</v>
      </c>
      <c r="W19" s="108">
        <v>15832</v>
      </c>
      <c r="X19" s="108">
        <v>0</v>
      </c>
      <c r="Y19" s="68">
        <f>SUM(V19:X19)</f>
        <v>29236.7</v>
      </c>
      <c r="Z19" s="108">
        <v>17104.43870120129</v>
      </c>
      <c r="AA19" s="109">
        <v>17104.43870120129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1913</v>
      </c>
      <c r="D20" s="111">
        <v>313</v>
      </c>
      <c r="E20" s="111">
        <v>0</v>
      </c>
      <c r="F20" s="69">
        <f>SUM(C20:E20)</f>
        <v>2226</v>
      </c>
      <c r="G20" s="111">
        <v>2121</v>
      </c>
      <c r="H20" s="47"/>
      <c r="I20" s="111">
        <v>628766.5173979985</v>
      </c>
      <c r="J20" s="111">
        <v>189673.3847160942</v>
      </c>
      <c r="K20" s="111">
        <v>263438.3368529978</v>
      </c>
      <c r="L20" s="111">
        <v>345088.58287800004</v>
      </c>
      <c r="M20" s="111">
        <v>0</v>
      </c>
      <c r="N20" s="82">
        <f>SUM(K20:M20)</f>
        <v>608526.9197309979</v>
      </c>
      <c r="O20" s="111">
        <v>187004.84553409397</v>
      </c>
      <c r="P20" s="111">
        <v>274262.04277100187</v>
      </c>
      <c r="Q20" s="111">
        <v>86813.94971102518</v>
      </c>
      <c r="R20" s="111">
        <v>80313.5</v>
      </c>
      <c r="S20" s="111">
        <v>0</v>
      </c>
      <c r="T20" s="111">
        <v>0</v>
      </c>
      <c r="U20" s="69">
        <f>SUM(R20:T20)</f>
        <v>80313.5</v>
      </c>
      <c r="V20" s="111">
        <v>51513.5</v>
      </c>
      <c r="W20" s="111">
        <v>0</v>
      </c>
      <c r="X20" s="111">
        <v>0</v>
      </c>
      <c r="Y20" s="69">
        <f>SUM(V20:X20)</f>
        <v>51513.5</v>
      </c>
      <c r="Z20" s="111">
        <v>86504.81358426608</v>
      </c>
      <c r="AA20" s="112">
        <v>57704.813584266085</v>
      </c>
      <c r="AC20" s="110">
        <v>0</v>
      </c>
      <c r="AD20" s="111">
        <v>0</v>
      </c>
      <c r="AE20" s="111">
        <v>-9854.691916000002</v>
      </c>
      <c r="AF20" s="111">
        <v>0</v>
      </c>
      <c r="AG20" s="111">
        <v>32144.944401000044</v>
      </c>
      <c r="AH20" s="111">
        <v>32144.944401000044</v>
      </c>
      <c r="AI20" s="111">
        <v>0</v>
      </c>
      <c r="AJ20" s="111">
        <v>0</v>
      </c>
      <c r="AK20" s="111">
        <v>-2114.8691146600017</v>
      </c>
      <c r="AL20" s="112">
        <v>-2114.8691146600017</v>
      </c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11938</v>
      </c>
      <c r="D21" s="90">
        <f t="shared" si="3"/>
        <v>16305</v>
      </c>
      <c r="E21" s="90">
        <f t="shared" si="3"/>
        <v>279</v>
      </c>
      <c r="F21" s="66">
        <f t="shared" si="3"/>
        <v>28522</v>
      </c>
      <c r="G21" s="90">
        <f t="shared" si="3"/>
        <v>19685</v>
      </c>
      <c r="H21" s="90">
        <f t="shared" si="3"/>
        <v>28522</v>
      </c>
      <c r="I21" s="90">
        <f t="shared" si="3"/>
        <v>33010351.51052165</v>
      </c>
      <c r="J21" s="90">
        <f t="shared" si="3"/>
        <v>567539.8033546113</v>
      </c>
      <c r="K21" s="90">
        <f t="shared" si="3"/>
        <v>12354147.422888942</v>
      </c>
      <c r="L21" s="90">
        <f t="shared" si="3"/>
        <v>19462887.36150791</v>
      </c>
      <c r="M21" s="90">
        <f t="shared" si="3"/>
        <v>238869.98750000037</v>
      </c>
      <c r="N21" s="75">
        <f t="shared" si="3"/>
        <v>32055904.771896854</v>
      </c>
      <c r="O21" s="90">
        <f t="shared" si="3"/>
        <v>547134.1345216114</v>
      </c>
      <c r="P21" s="90">
        <f t="shared" si="3"/>
        <v>28779385.380389825</v>
      </c>
      <c r="Q21" s="90">
        <f t="shared" si="3"/>
        <v>28403286.20762689</v>
      </c>
      <c r="R21" s="90">
        <f t="shared" si="3"/>
        <v>8198008.589999989</v>
      </c>
      <c r="S21" s="90">
        <f t="shared" si="3"/>
        <v>13615759.999999998</v>
      </c>
      <c r="T21" s="90">
        <f t="shared" si="3"/>
        <v>42875.869999999995</v>
      </c>
      <c r="U21" s="66">
        <f t="shared" si="3"/>
        <v>21856644.45999999</v>
      </c>
      <c r="V21" s="90">
        <f t="shared" si="3"/>
        <v>8154828.9299999885</v>
      </c>
      <c r="W21" s="90">
        <f t="shared" si="3"/>
        <v>13570286.669999998</v>
      </c>
      <c r="X21" s="90">
        <f t="shared" si="3"/>
        <v>42875.869999999995</v>
      </c>
      <c r="Y21" s="66">
        <f t="shared" si="3"/>
        <v>21767991.469999988</v>
      </c>
      <c r="Z21" s="90">
        <f t="shared" si="3"/>
        <v>16792095.592358768</v>
      </c>
      <c r="AA21" s="91">
        <f t="shared" si="3"/>
        <v>16705283.653058767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11938</v>
      </c>
      <c r="D22" s="93">
        <v>16305</v>
      </c>
      <c r="E22" s="93">
        <v>279</v>
      </c>
      <c r="F22" s="62">
        <f>SUM(C22:E22)</f>
        <v>28522</v>
      </c>
      <c r="G22" s="93">
        <v>19685</v>
      </c>
      <c r="H22" s="93">
        <f>F22</f>
        <v>28522</v>
      </c>
      <c r="I22" s="93">
        <v>33010351.51052165</v>
      </c>
      <c r="J22" s="93">
        <v>567539.8033546113</v>
      </c>
      <c r="K22" s="93">
        <v>12354147.422888942</v>
      </c>
      <c r="L22" s="93">
        <v>19462887.36150791</v>
      </c>
      <c r="M22" s="93">
        <v>238869.98750000037</v>
      </c>
      <c r="N22" s="76">
        <f>SUM(K22:M22)</f>
        <v>32055904.771896854</v>
      </c>
      <c r="O22" s="93">
        <v>547134.1345216114</v>
      </c>
      <c r="P22" s="93">
        <v>28779385.380389825</v>
      </c>
      <c r="Q22" s="93">
        <v>28403286.20762689</v>
      </c>
      <c r="R22" s="93">
        <v>8198008.589999989</v>
      </c>
      <c r="S22" s="93">
        <v>13615759.999999998</v>
      </c>
      <c r="T22" s="93">
        <v>42875.869999999995</v>
      </c>
      <c r="U22" s="62">
        <f>SUM(R22:T22)</f>
        <v>21856644.45999999</v>
      </c>
      <c r="V22" s="93">
        <v>8154828.9299999885</v>
      </c>
      <c r="W22" s="93">
        <v>13570286.669999998</v>
      </c>
      <c r="X22" s="93">
        <v>42875.869999999995</v>
      </c>
      <c r="Y22" s="62">
        <f>SUM(V22:X22)</f>
        <v>21767991.469999988</v>
      </c>
      <c r="Z22" s="93">
        <v>16792095.592358768</v>
      </c>
      <c r="AA22" s="94">
        <v>16705283.653058767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f>F23</f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21807</v>
      </c>
      <c r="D24" s="114">
        <f t="shared" si="5"/>
        <v>958728</v>
      </c>
      <c r="E24" s="114">
        <f t="shared" si="5"/>
        <v>11</v>
      </c>
      <c r="F24" s="70">
        <f t="shared" si="5"/>
        <v>980546</v>
      </c>
      <c r="G24" s="114">
        <f t="shared" si="5"/>
        <v>126166</v>
      </c>
      <c r="H24" s="114">
        <f t="shared" si="5"/>
        <v>980389</v>
      </c>
      <c r="I24" s="114">
        <f t="shared" si="5"/>
        <v>9545425.495760053</v>
      </c>
      <c r="J24" s="114">
        <f t="shared" si="5"/>
        <v>407873.85311728384</v>
      </c>
      <c r="K24" s="114">
        <f t="shared" si="5"/>
        <v>3059503.8999894354</v>
      </c>
      <c r="L24" s="114">
        <f t="shared" si="5"/>
        <v>6176360.19168566</v>
      </c>
      <c r="M24" s="114">
        <f t="shared" si="5"/>
        <v>26656.084375</v>
      </c>
      <c r="N24" s="15">
        <f t="shared" si="5"/>
        <v>9262520.176050095</v>
      </c>
      <c r="O24" s="114">
        <f t="shared" si="5"/>
        <v>407637.17158228386</v>
      </c>
      <c r="P24" s="114">
        <f t="shared" si="5"/>
        <v>9081941.06697189</v>
      </c>
      <c r="Q24" s="114">
        <f t="shared" si="5"/>
        <v>8684382.814581096</v>
      </c>
      <c r="R24" s="114">
        <f t="shared" si="5"/>
        <v>1488060.1727777778</v>
      </c>
      <c r="S24" s="114">
        <f t="shared" si="5"/>
        <v>2161344.596633987</v>
      </c>
      <c r="T24" s="114">
        <f t="shared" si="5"/>
        <v>5200</v>
      </c>
      <c r="U24" s="70">
        <f t="shared" si="5"/>
        <v>3654604.769411765</v>
      </c>
      <c r="V24" s="114">
        <f t="shared" si="5"/>
        <v>1475377.862777778</v>
      </c>
      <c r="W24" s="114">
        <f t="shared" si="5"/>
        <v>2161344.596633987</v>
      </c>
      <c r="X24" s="114">
        <f t="shared" si="5"/>
        <v>5200</v>
      </c>
      <c r="Y24" s="70">
        <f t="shared" si="5"/>
        <v>3641922.4594117645</v>
      </c>
      <c r="Z24" s="114">
        <f t="shared" si="5"/>
        <v>3783682.9846094185</v>
      </c>
      <c r="AA24" s="115">
        <f t="shared" si="5"/>
        <v>3790780.674609419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9540</v>
      </c>
      <c r="D25" s="93">
        <v>914631</v>
      </c>
      <c r="E25" s="93">
        <v>0</v>
      </c>
      <c r="F25" s="62">
        <f>SUM(C25:E25)</f>
        <v>924171</v>
      </c>
      <c r="G25" s="93">
        <v>76752</v>
      </c>
      <c r="H25" s="93">
        <f>F25</f>
        <v>924171</v>
      </c>
      <c r="I25" s="93">
        <v>2333862.6111111133</v>
      </c>
      <c r="J25" s="93">
        <v>0</v>
      </c>
      <c r="K25" s="93">
        <v>71126.44444444451</v>
      </c>
      <c r="L25" s="93">
        <v>2262736.166666669</v>
      </c>
      <c r="M25" s="93">
        <v>0</v>
      </c>
      <c r="N25" s="76">
        <f>SUM(K25:M25)</f>
        <v>2333862.6111111133</v>
      </c>
      <c r="O25" s="93">
        <v>0</v>
      </c>
      <c r="P25" s="93">
        <v>2242967.6375819845</v>
      </c>
      <c r="Q25" s="93">
        <v>2242967.6375819845</v>
      </c>
      <c r="R25" s="93">
        <v>8063.802777777784</v>
      </c>
      <c r="S25" s="93">
        <v>234632.8866339871</v>
      </c>
      <c r="T25" s="93">
        <v>0</v>
      </c>
      <c r="U25" s="62">
        <f>SUM(R25:T25)</f>
        <v>242696.68941176488</v>
      </c>
      <c r="V25" s="93">
        <v>8063.802777777784</v>
      </c>
      <c r="W25" s="93">
        <v>234632.8866339871</v>
      </c>
      <c r="X25" s="93">
        <v>0</v>
      </c>
      <c r="Y25" s="62">
        <f>SUM(V25:X25)</f>
        <v>242696.68941176488</v>
      </c>
      <c r="Z25" s="93">
        <v>352546.49002287607</v>
      </c>
      <c r="AA25" s="94">
        <v>352546.49002287607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75" customHeight="1">
      <c r="A26" s="18"/>
      <c r="B26" s="7" t="s">
        <v>3</v>
      </c>
      <c r="C26" s="32">
        <v>12111</v>
      </c>
      <c r="D26" s="129">
        <v>44097</v>
      </c>
      <c r="E26" s="129">
        <v>10</v>
      </c>
      <c r="F26" s="60">
        <f>SUM(C26:E26)</f>
        <v>56218</v>
      </c>
      <c r="G26" s="129">
        <v>49288</v>
      </c>
      <c r="H26" s="129">
        <f>F26</f>
        <v>56218</v>
      </c>
      <c r="I26" s="129">
        <v>5866312.03501494</v>
      </c>
      <c r="J26" s="129">
        <v>80486.38658228389</v>
      </c>
      <c r="K26" s="129">
        <v>1717425.7970109906</v>
      </c>
      <c r="L26" s="129">
        <v>3913624.025018991</v>
      </c>
      <c r="M26" s="129">
        <v>2656.0843750000004</v>
      </c>
      <c r="N26" s="57">
        <f>SUM(K26:M26)</f>
        <v>5633705.906404981</v>
      </c>
      <c r="O26" s="129">
        <v>80249.70504728389</v>
      </c>
      <c r="P26" s="129">
        <v>5457074.534450905</v>
      </c>
      <c r="Q26" s="129">
        <v>5388568.973290577</v>
      </c>
      <c r="R26" s="129">
        <v>1200541.7</v>
      </c>
      <c r="S26" s="129">
        <v>1926711.71</v>
      </c>
      <c r="T26" s="129">
        <v>3400</v>
      </c>
      <c r="U26" s="60">
        <f>SUM(R26:T26)</f>
        <v>3130653.41</v>
      </c>
      <c r="V26" s="129">
        <v>1190165.68</v>
      </c>
      <c r="W26" s="129">
        <v>1926711.71</v>
      </c>
      <c r="X26" s="129">
        <v>3400</v>
      </c>
      <c r="Y26" s="60">
        <f>SUM(V26:X26)</f>
        <v>3120277.3899999997</v>
      </c>
      <c r="Z26" s="129">
        <v>3244308.1966320933</v>
      </c>
      <c r="AA26" s="130">
        <v>3233932.1766320933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>
        <v>156</v>
      </c>
      <c r="D27" s="119">
        <v>0</v>
      </c>
      <c r="E27" s="119">
        <v>1</v>
      </c>
      <c r="F27" s="71">
        <f>SUM(C27:E27)</f>
        <v>157</v>
      </c>
      <c r="G27" s="119">
        <v>126</v>
      </c>
      <c r="H27" s="48"/>
      <c r="I27" s="119">
        <v>1345250.8496339999</v>
      </c>
      <c r="J27" s="119">
        <v>327387.46653499996</v>
      </c>
      <c r="K27" s="119">
        <v>1270951.6585340002</v>
      </c>
      <c r="L27" s="119">
        <v>0</v>
      </c>
      <c r="M27" s="119">
        <v>24000</v>
      </c>
      <c r="N27" s="83">
        <f>SUM(K27:M27)</f>
        <v>1294951.6585340002</v>
      </c>
      <c r="O27" s="119">
        <v>327387.46653499996</v>
      </c>
      <c r="P27" s="119">
        <v>1381898.8949390003</v>
      </c>
      <c r="Q27" s="119">
        <v>1052846.2037085346</v>
      </c>
      <c r="R27" s="119">
        <v>279454.67</v>
      </c>
      <c r="S27" s="119">
        <v>0</v>
      </c>
      <c r="T27" s="119">
        <v>1800</v>
      </c>
      <c r="U27" s="71">
        <f>SUM(R27:T27)</f>
        <v>281254.67</v>
      </c>
      <c r="V27" s="119">
        <v>277148.38</v>
      </c>
      <c r="W27" s="119">
        <v>0</v>
      </c>
      <c r="X27" s="119">
        <v>1800</v>
      </c>
      <c r="Y27" s="71">
        <f>SUM(V27:X27)</f>
        <v>278948.38</v>
      </c>
      <c r="Z27" s="119">
        <v>186828.2979544496</v>
      </c>
      <c r="AA27" s="120">
        <v>204302.0079544496</v>
      </c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10</v>
      </c>
      <c r="D29" s="14">
        <v>0</v>
      </c>
      <c r="E29" s="14">
        <v>2</v>
      </c>
      <c r="F29" s="72">
        <f>SUM(C29:E29)</f>
        <v>12</v>
      </c>
      <c r="G29" s="14">
        <v>2</v>
      </c>
      <c r="H29" s="52">
        <f>F29</f>
        <v>12</v>
      </c>
      <c r="I29" s="14">
        <v>580176.2603</v>
      </c>
      <c r="J29" s="14">
        <v>580176.2293750001</v>
      </c>
      <c r="K29" s="14">
        <v>-2829621.0584839997</v>
      </c>
      <c r="L29" s="14">
        <v>0</v>
      </c>
      <c r="M29" s="14">
        <v>275680.208</v>
      </c>
      <c r="N29" s="84">
        <f>SUM(K29:M29)</f>
        <v>-2553940.8504839996</v>
      </c>
      <c r="O29" s="14">
        <v>-2553940.8814090006</v>
      </c>
      <c r="P29" s="14">
        <v>884043.8061329997</v>
      </c>
      <c r="Q29" s="14">
        <v>10777.216323054861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-702.4235758000054</v>
      </c>
      <c r="AA29" s="23">
        <v>-702.4235758000054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27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2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4" thickBot="1">
      <c r="A33" s="13" t="s">
        <v>50</v>
      </c>
      <c r="B33" s="3" t="s">
        <v>13</v>
      </c>
      <c r="C33" s="29">
        <v>5</v>
      </c>
      <c r="D33" s="111">
        <v>0</v>
      </c>
      <c r="E33" s="111">
        <v>0</v>
      </c>
      <c r="F33" s="69">
        <f>SUM(C33:E33)</f>
        <v>5</v>
      </c>
      <c r="G33" s="111">
        <v>5</v>
      </c>
      <c r="H33" s="111">
        <f>F33</f>
        <v>5</v>
      </c>
      <c r="I33" s="111">
        <v>63715.448350000006</v>
      </c>
      <c r="J33" s="111">
        <v>629.0981833333333</v>
      </c>
      <c r="K33" s="111">
        <v>63715.448350000006</v>
      </c>
      <c r="L33" s="111">
        <v>0</v>
      </c>
      <c r="M33" s="111">
        <v>0</v>
      </c>
      <c r="N33" s="82">
        <f>SUM(K33:M33)</f>
        <v>63715.448350000006</v>
      </c>
      <c r="O33" s="111">
        <v>629.0981833333333</v>
      </c>
      <c r="P33" s="111">
        <v>57948.00617100001</v>
      </c>
      <c r="Q33" s="111">
        <v>57318.90798766667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-145.3583444333333</v>
      </c>
      <c r="AA33" s="112">
        <v>-145.3583444333333</v>
      </c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6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27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2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" thickBot="1">
      <c r="A37" s="13" t="s">
        <v>54</v>
      </c>
      <c r="B37" s="3" t="s">
        <v>5</v>
      </c>
      <c r="C37" s="36">
        <v>5582</v>
      </c>
      <c r="D37" s="117">
        <v>119</v>
      </c>
      <c r="E37" s="117">
        <v>1</v>
      </c>
      <c r="F37" s="73">
        <f>SUM(C37:E37)</f>
        <v>5702</v>
      </c>
      <c r="G37" s="117">
        <v>879</v>
      </c>
      <c r="H37" s="50"/>
      <c r="I37" s="117">
        <v>3978792.4267770033</v>
      </c>
      <c r="J37" s="117">
        <v>335605.4293221111</v>
      </c>
      <c r="K37" s="117">
        <v>3753204.1457720036</v>
      </c>
      <c r="L37" s="117">
        <v>33106.391724</v>
      </c>
      <c r="M37" s="117">
        <v>176882.627124</v>
      </c>
      <c r="N37" s="85">
        <f>SUM(K37:M37)</f>
        <v>3963193.1646200037</v>
      </c>
      <c r="O37" s="117">
        <v>335605.4293221111</v>
      </c>
      <c r="P37" s="117">
        <v>3946891.095292001</v>
      </c>
      <c r="Q37" s="117">
        <v>3643866.0476032263</v>
      </c>
      <c r="R37" s="117">
        <v>620579.3799999998</v>
      </c>
      <c r="S37" s="117">
        <v>11267.86</v>
      </c>
      <c r="T37" s="117">
        <v>0</v>
      </c>
      <c r="U37" s="73">
        <f>SUM(R37:T37)</f>
        <v>631847.2399999998</v>
      </c>
      <c r="V37" s="117">
        <v>620579.3799999998</v>
      </c>
      <c r="W37" s="117">
        <v>11267.86</v>
      </c>
      <c r="X37" s="117">
        <v>0</v>
      </c>
      <c r="Y37" s="73">
        <f>SUM(V37:X37)</f>
        <v>631847.2399999998</v>
      </c>
      <c r="Z37" s="117">
        <v>740798.7594502554</v>
      </c>
      <c r="AA37" s="118">
        <v>740798.7594502554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4" thickBot="1">
      <c r="A38" s="13" t="s">
        <v>55</v>
      </c>
      <c r="B38" s="3" t="s">
        <v>56</v>
      </c>
      <c r="C38" s="29">
        <v>12150</v>
      </c>
      <c r="D38" s="111">
        <v>95780</v>
      </c>
      <c r="E38" s="111">
        <v>337</v>
      </c>
      <c r="F38" s="69">
        <f>SUM(C38:E38)</f>
        <v>108267</v>
      </c>
      <c r="G38" s="111">
        <v>105029</v>
      </c>
      <c r="H38" s="51"/>
      <c r="I38" s="111">
        <v>47586849.35836643</v>
      </c>
      <c r="J38" s="111">
        <v>31905589.249041233</v>
      </c>
      <c r="K38" s="111">
        <v>30251240.387688167</v>
      </c>
      <c r="L38" s="111">
        <v>15896668.508174423</v>
      </c>
      <c r="M38" s="111">
        <v>114690.88912300002</v>
      </c>
      <c r="N38" s="82">
        <f>SUM(K38:M38)</f>
        <v>46262599.784985594</v>
      </c>
      <c r="O38" s="111">
        <v>30559639.11076525</v>
      </c>
      <c r="P38" s="111">
        <v>45653877.256057404</v>
      </c>
      <c r="Q38" s="111">
        <v>16094656.42757288</v>
      </c>
      <c r="R38" s="111">
        <v>2775549.2446805574</v>
      </c>
      <c r="S38" s="111">
        <v>2597970.725319444</v>
      </c>
      <c r="T38" s="111">
        <v>0</v>
      </c>
      <c r="U38" s="69">
        <f>SUM(R38:T38)</f>
        <v>5373519.970000002</v>
      </c>
      <c r="V38" s="111">
        <v>2146782.6144041675</v>
      </c>
      <c r="W38" s="111">
        <v>1345949.115595833</v>
      </c>
      <c r="X38" s="111">
        <v>0</v>
      </c>
      <c r="Y38" s="69">
        <f>SUM(V38:X38)</f>
        <v>3492731.7300000004</v>
      </c>
      <c r="Z38" s="111">
        <v>8734387.4960347</v>
      </c>
      <c r="AA38" s="112">
        <v>4814151.756958699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" thickBot="1">
      <c r="A39" s="13" t="s">
        <v>57</v>
      </c>
      <c r="B39" s="3" t="s">
        <v>6</v>
      </c>
      <c r="C39" s="29">
        <v>3</v>
      </c>
      <c r="D39" s="111">
        <v>0</v>
      </c>
      <c r="E39" s="111">
        <v>0</v>
      </c>
      <c r="F39" s="69">
        <f>SUM(C39:E39)</f>
        <v>3</v>
      </c>
      <c r="G39" s="111">
        <v>2</v>
      </c>
      <c r="H39" s="51"/>
      <c r="I39" s="111">
        <v>381195.8514</v>
      </c>
      <c r="J39" s="111">
        <v>373375.31936300005</v>
      </c>
      <c r="K39" s="111">
        <v>381195.8514</v>
      </c>
      <c r="L39" s="111">
        <v>0</v>
      </c>
      <c r="M39" s="111">
        <v>0</v>
      </c>
      <c r="N39" s="82">
        <f>SUM(K39:M39)</f>
        <v>381195.8514</v>
      </c>
      <c r="O39" s="111">
        <v>373375.31936300005</v>
      </c>
      <c r="P39" s="111">
        <v>1460229.7869330002</v>
      </c>
      <c r="Q39" s="111">
        <v>124418.79870490683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-22227.054731899978</v>
      </c>
      <c r="AA39" s="112">
        <v>-22227.054731899978</v>
      </c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" thickBot="1">
      <c r="A40" s="13" t="s">
        <v>58</v>
      </c>
      <c r="B40" s="3" t="s">
        <v>7</v>
      </c>
      <c r="C40" s="24">
        <f>SUM(C41:C43)</f>
        <v>1565</v>
      </c>
      <c r="D40" s="90">
        <f>SUM(D41:D43)</f>
        <v>0</v>
      </c>
      <c r="E40" s="90">
        <f>SUM(E41:E43)</f>
        <v>2</v>
      </c>
      <c r="F40" s="66">
        <f>SUM(F41:F43)</f>
        <v>1567</v>
      </c>
      <c r="G40" s="90">
        <f>SUM(G41:G43)</f>
        <v>1006</v>
      </c>
      <c r="H40" s="51"/>
      <c r="I40" s="90">
        <f aca="true" t="shared" si="11" ref="I40:AA40">SUM(I41:I43)</f>
        <v>2330014.935473</v>
      </c>
      <c r="J40" s="90">
        <f t="shared" si="11"/>
        <v>1160739.943393257</v>
      </c>
      <c r="K40" s="90">
        <f t="shared" si="11"/>
        <v>2323660.9227110003</v>
      </c>
      <c r="L40" s="90">
        <f t="shared" si="11"/>
        <v>0</v>
      </c>
      <c r="M40" s="90">
        <f t="shared" si="11"/>
        <v>4752</v>
      </c>
      <c r="N40" s="75">
        <f t="shared" si="11"/>
        <v>2328412.9227110003</v>
      </c>
      <c r="O40" s="90">
        <f t="shared" si="11"/>
        <v>1098511.2399932572</v>
      </c>
      <c r="P40" s="90">
        <f t="shared" si="11"/>
        <v>2080849.2687365063</v>
      </c>
      <c r="Q40" s="90">
        <f t="shared" si="11"/>
        <v>1199584.0384401178</v>
      </c>
      <c r="R40" s="90">
        <f t="shared" si="11"/>
        <v>863998.9200000002</v>
      </c>
      <c r="S40" s="90">
        <f t="shared" si="11"/>
        <v>0</v>
      </c>
      <c r="T40" s="90">
        <f t="shared" si="11"/>
        <v>0</v>
      </c>
      <c r="U40" s="66">
        <f t="shared" si="11"/>
        <v>863998.9200000002</v>
      </c>
      <c r="V40" s="90">
        <f t="shared" si="11"/>
        <v>525713.6300000001</v>
      </c>
      <c r="W40" s="90">
        <f t="shared" si="11"/>
        <v>0</v>
      </c>
      <c r="X40" s="90">
        <f t="shared" si="11"/>
        <v>0</v>
      </c>
      <c r="Y40" s="66">
        <f t="shared" si="11"/>
        <v>525713.6300000001</v>
      </c>
      <c r="Z40" s="90">
        <f t="shared" si="11"/>
        <v>81592.67636662156</v>
      </c>
      <c r="AA40" s="91">
        <f t="shared" si="11"/>
        <v>57190.87636662137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27">
      <c r="A41" s="17"/>
      <c r="B41" s="9" t="s">
        <v>59</v>
      </c>
      <c r="C41" s="37">
        <v>83</v>
      </c>
      <c r="D41" s="122">
        <v>0</v>
      </c>
      <c r="E41" s="122">
        <v>0</v>
      </c>
      <c r="F41" s="74">
        <f>SUM(C41:E41)</f>
        <v>83</v>
      </c>
      <c r="G41" s="122">
        <v>76</v>
      </c>
      <c r="H41" s="49"/>
      <c r="I41" s="122">
        <v>263762.986836</v>
      </c>
      <c r="J41" s="122">
        <v>136079.15479699997</v>
      </c>
      <c r="K41" s="122">
        <v>263762.986836</v>
      </c>
      <c r="L41" s="122">
        <v>0</v>
      </c>
      <c r="M41" s="122">
        <v>0</v>
      </c>
      <c r="N41" s="86">
        <f>SUM(K41:M41)</f>
        <v>263762.986836</v>
      </c>
      <c r="O41" s="122">
        <v>136079.15479699997</v>
      </c>
      <c r="P41" s="122">
        <v>282669.477988</v>
      </c>
      <c r="Q41" s="122">
        <v>136415.9314670244</v>
      </c>
      <c r="R41" s="122">
        <v>40839.86</v>
      </c>
      <c r="S41" s="122">
        <v>0</v>
      </c>
      <c r="T41" s="122">
        <v>0</v>
      </c>
      <c r="U41" s="74">
        <f>SUM(R41:T41)</f>
        <v>40839.86</v>
      </c>
      <c r="V41" s="122">
        <v>20419.95</v>
      </c>
      <c r="W41" s="122">
        <v>0</v>
      </c>
      <c r="X41" s="122">
        <v>0</v>
      </c>
      <c r="Y41" s="74">
        <f>SUM(V41:X41)</f>
        <v>20419.95</v>
      </c>
      <c r="Z41" s="122">
        <v>38168.61391821102</v>
      </c>
      <c r="AA41" s="123">
        <v>18898.703918211017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27">
      <c r="A42" s="18"/>
      <c r="B42" s="7" t="s">
        <v>60</v>
      </c>
      <c r="C42" s="32">
        <v>1328</v>
      </c>
      <c r="D42" s="129">
        <v>0</v>
      </c>
      <c r="E42" s="129">
        <v>2</v>
      </c>
      <c r="F42" s="60">
        <f>SUM(C42:E42)</f>
        <v>1330</v>
      </c>
      <c r="G42" s="129">
        <v>830</v>
      </c>
      <c r="H42" s="127"/>
      <c r="I42" s="129">
        <v>1412785.0698</v>
      </c>
      <c r="J42" s="129">
        <v>780994.7649888657</v>
      </c>
      <c r="K42" s="129">
        <v>1408033.0698</v>
      </c>
      <c r="L42" s="129">
        <v>0</v>
      </c>
      <c r="M42" s="129">
        <v>4752</v>
      </c>
      <c r="N42" s="57">
        <f>SUM(K42:M42)</f>
        <v>1412785.0698</v>
      </c>
      <c r="O42" s="129">
        <v>775722.820388866</v>
      </c>
      <c r="P42" s="129">
        <v>1001253.1760545061</v>
      </c>
      <c r="Q42" s="129">
        <v>508742.1217751404</v>
      </c>
      <c r="R42" s="129">
        <v>644228.7700000001</v>
      </c>
      <c r="S42" s="129">
        <v>0</v>
      </c>
      <c r="T42" s="129">
        <v>0</v>
      </c>
      <c r="U42" s="60">
        <f>SUM(R42:T42)</f>
        <v>644228.7700000001</v>
      </c>
      <c r="V42" s="129">
        <v>326363.39000000013</v>
      </c>
      <c r="W42" s="129">
        <v>0</v>
      </c>
      <c r="X42" s="129">
        <v>0</v>
      </c>
      <c r="Y42" s="60">
        <f>SUM(V42:X42)</f>
        <v>326363.39000000013</v>
      </c>
      <c r="Z42" s="129">
        <v>28343.767121077515</v>
      </c>
      <c r="AA42" s="130">
        <v>23211.877121077327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" thickBot="1">
      <c r="A43" s="19"/>
      <c r="B43" s="44" t="s">
        <v>61</v>
      </c>
      <c r="C43" s="33">
        <v>154</v>
      </c>
      <c r="D43" s="119">
        <v>0</v>
      </c>
      <c r="E43" s="119">
        <v>0</v>
      </c>
      <c r="F43" s="71">
        <f>SUM(C43:E43)</f>
        <v>154</v>
      </c>
      <c r="G43" s="119">
        <v>100</v>
      </c>
      <c r="H43" s="48"/>
      <c r="I43" s="119">
        <v>653466.8788370002</v>
      </c>
      <c r="J43" s="119">
        <v>243666.02360739137</v>
      </c>
      <c r="K43" s="119">
        <v>651864.8660750003</v>
      </c>
      <c r="L43" s="119">
        <v>0</v>
      </c>
      <c r="M43" s="119">
        <v>0</v>
      </c>
      <c r="N43" s="83">
        <f>SUM(K43:M43)</f>
        <v>651864.8660750003</v>
      </c>
      <c r="O43" s="119">
        <v>186709.26480739127</v>
      </c>
      <c r="P43" s="119">
        <v>796926.6146940002</v>
      </c>
      <c r="Q43" s="119">
        <v>554425.9851979531</v>
      </c>
      <c r="R43" s="119">
        <v>178930.28999999998</v>
      </c>
      <c r="S43" s="119">
        <v>0</v>
      </c>
      <c r="T43" s="119">
        <v>0</v>
      </c>
      <c r="U43" s="71">
        <f>SUM(R43:T43)</f>
        <v>178930.28999999998</v>
      </c>
      <c r="V43" s="119">
        <v>178930.28999999998</v>
      </c>
      <c r="W43" s="119">
        <v>0</v>
      </c>
      <c r="X43" s="119">
        <v>0</v>
      </c>
      <c r="Y43" s="71">
        <f>SUM(V43:X43)</f>
        <v>178930.28999999998</v>
      </c>
      <c r="Z43" s="119">
        <v>15080.295327333026</v>
      </c>
      <c r="AA43" s="120">
        <v>15080.295327333026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" thickBot="1">
      <c r="A44" s="13" t="s">
        <v>62</v>
      </c>
      <c r="B44" s="3" t="s">
        <v>8</v>
      </c>
      <c r="C44" s="29">
        <v>1</v>
      </c>
      <c r="D44" s="111">
        <v>0</v>
      </c>
      <c r="E44" s="111">
        <v>0</v>
      </c>
      <c r="F44" s="69">
        <f>SUM(C44:E44)</f>
        <v>1</v>
      </c>
      <c r="G44" s="111">
        <v>1</v>
      </c>
      <c r="H44" s="51"/>
      <c r="I44" s="111">
        <v>54000</v>
      </c>
      <c r="J44" s="111">
        <v>26999.990436</v>
      </c>
      <c r="K44" s="111">
        <v>25924.644809</v>
      </c>
      <c r="L44" s="111">
        <v>0</v>
      </c>
      <c r="M44" s="111">
        <v>0</v>
      </c>
      <c r="N44" s="82">
        <f>SUM(K44:M44)</f>
        <v>25924.644809</v>
      </c>
      <c r="O44" s="111">
        <v>17875.491165</v>
      </c>
      <c r="P44" s="111">
        <v>54747.04918</v>
      </c>
      <c r="Q44" s="111">
        <v>22460.35683215847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-1872.5402263</v>
      </c>
      <c r="AA44" s="112">
        <v>-1872.5402263</v>
      </c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6" thickBot="1">
      <c r="A45" s="13" t="s">
        <v>63</v>
      </c>
      <c r="B45" s="3" t="s">
        <v>64</v>
      </c>
      <c r="C45" s="31">
        <f>SUM(C46:C48)</f>
        <v>1514</v>
      </c>
      <c r="D45" s="114">
        <f>SUM(D46:D48)</f>
        <v>56279</v>
      </c>
      <c r="E45" s="114">
        <f>SUM(E46:E48)</f>
        <v>6</v>
      </c>
      <c r="F45" s="70">
        <f>SUM(F46:F48)</f>
        <v>57799</v>
      </c>
      <c r="G45" s="114">
        <f>SUM(G46:G48)</f>
        <v>62346</v>
      </c>
      <c r="H45" s="51"/>
      <c r="I45" s="114">
        <f aca="true" t="shared" si="13" ref="I45:AA45">SUM(I46:I48)</f>
        <v>12985625.270039998</v>
      </c>
      <c r="J45" s="114">
        <f t="shared" si="13"/>
        <v>7430939.197176865</v>
      </c>
      <c r="K45" s="114">
        <f t="shared" si="13"/>
        <v>10609311.354250997</v>
      </c>
      <c r="L45" s="114">
        <f t="shared" si="13"/>
        <v>1968006.5558379998</v>
      </c>
      <c r="M45" s="114">
        <f t="shared" si="13"/>
        <v>389664.86778</v>
      </c>
      <c r="N45" s="15">
        <f t="shared" si="13"/>
        <v>12966982.777868997</v>
      </c>
      <c r="O45" s="114">
        <f t="shared" si="13"/>
        <v>7422412.837470863</v>
      </c>
      <c r="P45" s="114">
        <f t="shared" si="13"/>
        <v>12791150.338538</v>
      </c>
      <c r="Q45" s="114">
        <f t="shared" si="13"/>
        <v>5686080.81203069</v>
      </c>
      <c r="R45" s="114">
        <f t="shared" si="13"/>
        <v>24494.800000000003</v>
      </c>
      <c r="S45" s="114">
        <f t="shared" si="13"/>
        <v>296705.7800000001</v>
      </c>
      <c r="T45" s="114">
        <f t="shared" si="13"/>
        <v>0</v>
      </c>
      <c r="U45" s="70">
        <f t="shared" si="13"/>
        <v>321200.5800000001</v>
      </c>
      <c r="V45" s="114">
        <f t="shared" si="13"/>
        <v>24494.800000000003</v>
      </c>
      <c r="W45" s="114">
        <f t="shared" si="13"/>
        <v>296705.7800000001</v>
      </c>
      <c r="X45" s="114">
        <f t="shared" si="13"/>
        <v>0</v>
      </c>
      <c r="Y45" s="70">
        <f t="shared" si="13"/>
        <v>321200.5800000001</v>
      </c>
      <c r="Z45" s="114">
        <f t="shared" si="13"/>
        <v>5080275.413564043</v>
      </c>
      <c r="AA45" s="115">
        <f t="shared" si="13"/>
        <v>1621825.4135640427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4.25">
      <c r="A46" s="17"/>
      <c r="B46" s="10" t="s">
        <v>65</v>
      </c>
      <c r="C46" s="35">
        <v>682</v>
      </c>
      <c r="D46" s="132">
        <v>47</v>
      </c>
      <c r="E46" s="132">
        <v>1</v>
      </c>
      <c r="F46" s="61">
        <f>SUM(C46:E46)</f>
        <v>730</v>
      </c>
      <c r="G46" s="132">
        <v>505</v>
      </c>
      <c r="H46" s="49"/>
      <c r="I46" s="132">
        <v>1360222.788154</v>
      </c>
      <c r="J46" s="132">
        <v>655907.601401</v>
      </c>
      <c r="K46" s="132">
        <v>1329162.7763799997</v>
      </c>
      <c r="L46" s="132">
        <v>15826.525685</v>
      </c>
      <c r="M46" s="132">
        <v>12080</v>
      </c>
      <c r="N46" s="58">
        <f>SUM(K46:M46)</f>
        <v>1357069.3020649997</v>
      </c>
      <c r="O46" s="132">
        <v>655907.601401</v>
      </c>
      <c r="P46" s="132">
        <v>1168913.0243940018</v>
      </c>
      <c r="Q46" s="132">
        <v>665899.8389439046</v>
      </c>
      <c r="R46" s="132">
        <v>3795.29</v>
      </c>
      <c r="S46" s="132">
        <v>9849.400000000001</v>
      </c>
      <c r="T46" s="132">
        <v>0</v>
      </c>
      <c r="U46" s="61">
        <f>SUM(R46:T46)</f>
        <v>13644.690000000002</v>
      </c>
      <c r="V46" s="132">
        <v>3795.29</v>
      </c>
      <c r="W46" s="132">
        <v>9849.400000000001</v>
      </c>
      <c r="X46" s="132">
        <v>0</v>
      </c>
      <c r="Y46" s="61">
        <f>SUM(V46:X46)</f>
        <v>13644.690000000002</v>
      </c>
      <c r="Z46" s="132">
        <v>38865.99153100001</v>
      </c>
      <c r="AA46" s="133">
        <v>17249.991531000007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4.25">
      <c r="A47" s="18"/>
      <c r="B47" s="45" t="s">
        <v>66</v>
      </c>
      <c r="C47" s="126">
        <v>122</v>
      </c>
      <c r="D47" s="96">
        <v>0</v>
      </c>
      <c r="E47" s="96">
        <v>0</v>
      </c>
      <c r="F47" s="63">
        <f>SUM(C47:E47)</f>
        <v>122</v>
      </c>
      <c r="G47" s="96">
        <v>114</v>
      </c>
      <c r="H47" s="127"/>
      <c r="I47" s="96">
        <v>965212.3784529999</v>
      </c>
      <c r="J47" s="96">
        <v>142923.45940766664</v>
      </c>
      <c r="K47" s="96">
        <v>962537.6603189998</v>
      </c>
      <c r="L47" s="96">
        <v>0</v>
      </c>
      <c r="M47" s="96">
        <v>0</v>
      </c>
      <c r="N47" s="77">
        <f>SUM(K47:M47)</f>
        <v>962537.6603189998</v>
      </c>
      <c r="O47" s="96">
        <v>142923.45940766667</v>
      </c>
      <c r="P47" s="96">
        <v>1073529.1014859998</v>
      </c>
      <c r="Q47" s="96">
        <v>923288.3931982968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13878.866199333317</v>
      </c>
      <c r="AA47" s="97">
        <v>13878.866199333317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" thickBot="1">
      <c r="A48" s="19"/>
      <c r="B48" s="11" t="s">
        <v>67</v>
      </c>
      <c r="C48" s="33">
        <v>710</v>
      </c>
      <c r="D48" s="119">
        <v>56232</v>
      </c>
      <c r="E48" s="119">
        <v>5</v>
      </c>
      <c r="F48" s="71">
        <f>SUM(C48:E48)</f>
        <v>56947</v>
      </c>
      <c r="G48" s="119">
        <v>61727</v>
      </c>
      <c r="H48" s="127"/>
      <c r="I48" s="119">
        <v>10660190.103432998</v>
      </c>
      <c r="J48" s="119">
        <v>6632108.136368198</v>
      </c>
      <c r="K48" s="119">
        <v>8317610.917551999</v>
      </c>
      <c r="L48" s="119">
        <v>1952180.0301529998</v>
      </c>
      <c r="M48" s="119">
        <v>377584.86778</v>
      </c>
      <c r="N48" s="83">
        <f>SUM(K48:M48)</f>
        <v>10647375.815484999</v>
      </c>
      <c r="O48" s="119">
        <v>6623581.776662196</v>
      </c>
      <c r="P48" s="119">
        <v>10548708.212658</v>
      </c>
      <c r="Q48" s="119">
        <v>4096892.579888488</v>
      </c>
      <c r="R48" s="119">
        <v>20699.510000000002</v>
      </c>
      <c r="S48" s="119">
        <v>286856.38000000006</v>
      </c>
      <c r="T48" s="119">
        <v>0</v>
      </c>
      <c r="U48" s="71">
        <f>SUM(R48:T48)</f>
        <v>307555.8900000001</v>
      </c>
      <c r="V48" s="119">
        <v>20699.510000000002</v>
      </c>
      <c r="W48" s="119">
        <v>286856.38000000006</v>
      </c>
      <c r="X48" s="119">
        <v>0</v>
      </c>
      <c r="Y48" s="71">
        <f>SUM(V48:X48)</f>
        <v>307555.8900000001</v>
      </c>
      <c r="Z48" s="119">
        <v>5027530.555833709</v>
      </c>
      <c r="AA48" s="120">
        <v>1590696.5558337094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4.25" thickBot="1">
      <c r="A50" s="261" t="s">
        <v>69</v>
      </c>
      <c r="B50" s="262"/>
      <c r="C50" s="38">
        <f>C11+C16+C17+C20+C21+C24+C28+C29+C30+C33+C34+C37+C38+C39+C40+C44+C45+C49</f>
        <v>89784</v>
      </c>
      <c r="D50" s="15">
        <f aca="true" t="shared" si="15" ref="D50:AL50">D11+D16+D17+D20+D21+D24+D28+D29+D30+D33+D34+D37+D38+D39+D40+D44+D45+D49</f>
        <v>2001801</v>
      </c>
      <c r="E50" s="15">
        <f t="shared" si="15"/>
        <v>1196</v>
      </c>
      <c r="F50" s="15">
        <f t="shared" si="15"/>
        <v>2092781</v>
      </c>
      <c r="G50" s="15">
        <f t="shared" si="15"/>
        <v>1235221</v>
      </c>
      <c r="H50" s="15">
        <f t="shared" si="15"/>
        <v>1008928</v>
      </c>
      <c r="I50" s="15">
        <f t="shared" si="15"/>
        <v>137254345.86781195</v>
      </c>
      <c r="J50" s="15">
        <f t="shared" si="15"/>
        <v>44641159.382175535</v>
      </c>
      <c r="K50" s="15">
        <f t="shared" si="15"/>
        <v>62348173.183012545</v>
      </c>
      <c r="L50" s="15">
        <f t="shared" si="15"/>
        <v>67803306.5095948</v>
      </c>
      <c r="M50" s="15">
        <f t="shared" si="15"/>
        <v>1236742.7681600002</v>
      </c>
      <c r="N50" s="15">
        <f t="shared" si="15"/>
        <v>131388222.46076733</v>
      </c>
      <c r="O50" s="15">
        <f t="shared" si="15"/>
        <v>40048357.93980354</v>
      </c>
      <c r="P50" s="15">
        <f t="shared" si="15"/>
        <v>131002535.6655655</v>
      </c>
      <c r="Q50" s="15">
        <f t="shared" si="15"/>
        <v>88328920.19473429</v>
      </c>
      <c r="R50" s="15">
        <f t="shared" si="15"/>
        <v>14334730.457458323</v>
      </c>
      <c r="S50" s="15">
        <f t="shared" si="15"/>
        <v>31207278.531953424</v>
      </c>
      <c r="T50" s="15">
        <f t="shared" si="15"/>
        <v>48075.869999999995</v>
      </c>
      <c r="U50" s="15">
        <f t="shared" si="15"/>
        <v>45590084.859411746</v>
      </c>
      <c r="V50" s="15">
        <f t="shared" si="15"/>
        <v>13052345.897181934</v>
      </c>
      <c r="W50" s="15">
        <f t="shared" si="15"/>
        <v>29810062.95222981</v>
      </c>
      <c r="X50" s="15">
        <f t="shared" si="15"/>
        <v>48075.869999999995</v>
      </c>
      <c r="Y50" s="15">
        <f t="shared" si="15"/>
        <v>42910484.71941175</v>
      </c>
      <c r="Z50" s="15">
        <f t="shared" si="15"/>
        <v>49759943.29132105</v>
      </c>
      <c r="AA50" s="16">
        <f t="shared" si="15"/>
        <v>41615415.36172824</v>
      </c>
      <c r="AC50" s="55">
        <f t="shared" si="15"/>
        <v>0</v>
      </c>
      <c r="AD50" s="15">
        <f t="shared" si="15"/>
        <v>0</v>
      </c>
      <c r="AE50" s="15">
        <f t="shared" si="15"/>
        <v>-9854.691916000002</v>
      </c>
      <c r="AF50" s="15">
        <f t="shared" si="15"/>
        <v>0</v>
      </c>
      <c r="AG50" s="15">
        <f t="shared" si="15"/>
        <v>32144.944401000044</v>
      </c>
      <c r="AH50" s="15">
        <f t="shared" si="15"/>
        <v>32144.944401000044</v>
      </c>
      <c r="AI50" s="15">
        <f t="shared" si="15"/>
        <v>0</v>
      </c>
      <c r="AJ50" s="15">
        <f t="shared" si="15"/>
        <v>0</v>
      </c>
      <c r="AK50" s="15">
        <f t="shared" si="15"/>
        <v>-2114.8691146600017</v>
      </c>
      <c r="AL50" s="16">
        <f t="shared" si="15"/>
        <v>-2114.8691146600017</v>
      </c>
    </row>
    <row r="52" spans="2:27" ht="13.5"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</row>
    <row r="54" ht="13.5">
      <c r="U54" s="240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Tamar Tsiskarishvili</cp:lastModifiedBy>
  <cp:lastPrinted>2017-10-18T12:38:28Z</cp:lastPrinted>
  <dcterms:created xsi:type="dcterms:W3CDTF">1996-10-14T23:33:28Z</dcterms:created>
  <dcterms:modified xsi:type="dcterms:W3CDTF">2023-03-14T14:08:18Z</dcterms:modified>
  <cp:category/>
  <cp:version/>
  <cp:contentType/>
  <cp:contentStatus/>
</cp:coreProperties>
</file>